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759" documentId="8_{C564F0AA-644D-4C65-8918-E21BD13A046D}" xr6:coauthVersionLast="47" xr6:coauthVersionMax="47" xr10:uidLastSave="{04CDC08F-9A3B-405A-9BF0-6E9F7FE69353}"/>
  <bookViews>
    <workbookView xWindow="28680" yWindow="1620" windowWidth="29040" windowHeight="15720" xr2:uid="{05346B0E-B177-47DE-A134-491B3EF6CB2E}"/>
  </bookViews>
  <sheets>
    <sheet name="Lisa 6 MARU" sheetId="1" r:id="rId1"/>
  </sheets>
  <definedNames>
    <definedName name="_xlnm._FilterDatabase" localSheetId="0" hidden="1">'Lisa 6 MARU'!$A$15:$H$73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R42" i="1"/>
  <c r="S64" i="1"/>
  <c r="P64" i="1"/>
  <c r="P52" i="1"/>
  <c r="S52" i="1" s="1"/>
  <c r="Q71" i="1"/>
  <c r="R71" i="1"/>
  <c r="Q34" i="1"/>
  <c r="Q33" i="1" s="1"/>
  <c r="R34" i="1"/>
  <c r="R33" i="1" s="1"/>
  <c r="Q28" i="1"/>
  <c r="R28" i="1"/>
  <c r="Q26" i="1"/>
  <c r="R26" i="1"/>
  <c r="Q18" i="1"/>
  <c r="R18" i="1"/>
  <c r="Q6" i="1"/>
  <c r="Q7" i="1" s="1"/>
  <c r="R6" i="1"/>
  <c r="R7" i="1"/>
  <c r="Q8" i="1"/>
  <c r="Q9" i="1" s="1"/>
  <c r="R8" i="1"/>
  <c r="R9" i="1" s="1"/>
  <c r="Q10" i="1"/>
  <c r="R10" i="1"/>
  <c r="Q11" i="1"/>
  <c r="R11" i="1"/>
  <c r="Q12" i="1"/>
  <c r="R12" i="1"/>
  <c r="Q13" i="1"/>
  <c r="R13" i="1"/>
  <c r="J39" i="1"/>
  <c r="P39" i="1" s="1"/>
  <c r="S39" i="1" s="1"/>
  <c r="J69" i="1"/>
  <c r="P69" i="1" s="1"/>
  <c r="S69" i="1" s="1"/>
  <c r="N70" i="1"/>
  <c r="N11" i="1" s="1"/>
  <c r="J31" i="1"/>
  <c r="P31" i="1" s="1"/>
  <c r="S31" i="1" s="1"/>
  <c r="J30" i="1"/>
  <c r="P30" i="1" s="1"/>
  <c r="S30" i="1" s="1"/>
  <c r="K6" i="1"/>
  <c r="K7" i="1" s="1"/>
  <c r="L6" i="1"/>
  <c r="L7" i="1" s="1"/>
  <c r="M6" i="1"/>
  <c r="M7" i="1" s="1"/>
  <c r="N6" i="1"/>
  <c r="N7" i="1" s="1"/>
  <c r="O6" i="1"/>
  <c r="O7" i="1" s="1"/>
  <c r="K8" i="1"/>
  <c r="K9" i="1" s="1"/>
  <c r="L8" i="1"/>
  <c r="L9" i="1" s="1"/>
  <c r="M8" i="1"/>
  <c r="M9" i="1" s="1"/>
  <c r="N8" i="1"/>
  <c r="N9" i="1" s="1"/>
  <c r="O8" i="1"/>
  <c r="O9" i="1" s="1"/>
  <c r="K10" i="1"/>
  <c r="L10" i="1"/>
  <c r="M10" i="1"/>
  <c r="N10" i="1"/>
  <c r="O10" i="1"/>
  <c r="K11" i="1"/>
  <c r="L11" i="1"/>
  <c r="M11" i="1"/>
  <c r="K12" i="1"/>
  <c r="L12" i="1"/>
  <c r="M12" i="1"/>
  <c r="N12" i="1"/>
  <c r="O12" i="1"/>
  <c r="K13" i="1"/>
  <c r="L13" i="1"/>
  <c r="M13" i="1"/>
  <c r="N13" i="1"/>
  <c r="O13" i="1"/>
  <c r="K71" i="1"/>
  <c r="L71" i="1"/>
  <c r="M71" i="1"/>
  <c r="N71" i="1"/>
  <c r="O71" i="1"/>
  <c r="K34" i="1"/>
  <c r="K33" i="1" s="1"/>
  <c r="L34" i="1"/>
  <c r="L33" i="1" s="1"/>
  <c r="M34" i="1"/>
  <c r="M33" i="1" s="1"/>
  <c r="N34" i="1"/>
  <c r="N33" i="1" s="1"/>
  <c r="K28" i="1"/>
  <c r="L28" i="1"/>
  <c r="M28" i="1"/>
  <c r="N28" i="1"/>
  <c r="O28" i="1"/>
  <c r="K26" i="1"/>
  <c r="L26" i="1"/>
  <c r="M26" i="1"/>
  <c r="N26" i="1"/>
  <c r="O26" i="1"/>
  <c r="K18" i="1"/>
  <c r="L18" i="1"/>
  <c r="M18" i="1"/>
  <c r="N18" i="1"/>
  <c r="O18" i="1"/>
  <c r="Q14" i="1" l="1"/>
  <c r="R14" i="1"/>
  <c r="N14" i="1"/>
  <c r="M14" i="1"/>
  <c r="L14" i="1"/>
  <c r="K14" i="1"/>
  <c r="I71" i="1" l="1"/>
  <c r="I34" i="1"/>
  <c r="I33" i="1" s="1"/>
  <c r="I28" i="1"/>
  <c r="I26" i="1"/>
  <c r="J20" i="1"/>
  <c r="P20" i="1" s="1"/>
  <c r="S20" i="1" s="1"/>
  <c r="J21" i="1"/>
  <c r="P21" i="1" s="1"/>
  <c r="S21" i="1" s="1"/>
  <c r="J22" i="1"/>
  <c r="P22" i="1" s="1"/>
  <c r="S22" i="1" s="1"/>
  <c r="J23" i="1"/>
  <c r="P23" i="1" s="1"/>
  <c r="S23" i="1" s="1"/>
  <c r="J24" i="1"/>
  <c r="P24" i="1" s="1"/>
  <c r="S24" i="1" s="1"/>
  <c r="J25" i="1"/>
  <c r="P25" i="1" s="1"/>
  <c r="S25" i="1" s="1"/>
  <c r="J27" i="1"/>
  <c r="J29" i="1"/>
  <c r="P29" i="1" s="1"/>
  <c r="S29" i="1" s="1"/>
  <c r="J35" i="1"/>
  <c r="P35" i="1" s="1"/>
  <c r="S35" i="1" s="1"/>
  <c r="J36" i="1"/>
  <c r="P36" i="1" s="1"/>
  <c r="S36" i="1" s="1"/>
  <c r="J37" i="1"/>
  <c r="P37" i="1" s="1"/>
  <c r="S37" i="1" s="1"/>
  <c r="J38" i="1"/>
  <c r="P38" i="1" s="1"/>
  <c r="S38" i="1" s="1"/>
  <c r="J40" i="1"/>
  <c r="P40" i="1" s="1"/>
  <c r="S40" i="1" s="1"/>
  <c r="J41" i="1"/>
  <c r="P41" i="1" s="1"/>
  <c r="S41" i="1" s="1"/>
  <c r="J42" i="1"/>
  <c r="P42" i="1" s="1"/>
  <c r="S42" i="1" s="1"/>
  <c r="J43" i="1"/>
  <c r="P43" i="1" s="1"/>
  <c r="S43" i="1" s="1"/>
  <c r="J44" i="1"/>
  <c r="P44" i="1" s="1"/>
  <c r="S44" i="1" s="1"/>
  <c r="J45" i="1"/>
  <c r="P45" i="1" s="1"/>
  <c r="S45" i="1" s="1"/>
  <c r="J46" i="1"/>
  <c r="P46" i="1" s="1"/>
  <c r="S46" i="1" s="1"/>
  <c r="J47" i="1"/>
  <c r="P47" i="1" s="1"/>
  <c r="S47" i="1" s="1"/>
  <c r="J48" i="1"/>
  <c r="P48" i="1" s="1"/>
  <c r="S48" i="1" s="1"/>
  <c r="J49" i="1"/>
  <c r="P49" i="1" s="1"/>
  <c r="S49" i="1" s="1"/>
  <c r="J50" i="1"/>
  <c r="P50" i="1" s="1"/>
  <c r="S50" i="1" s="1"/>
  <c r="J51" i="1"/>
  <c r="P51" i="1" s="1"/>
  <c r="S51" i="1" s="1"/>
  <c r="J53" i="1"/>
  <c r="P53" i="1" s="1"/>
  <c r="S53" i="1" s="1"/>
  <c r="J54" i="1"/>
  <c r="P54" i="1" s="1"/>
  <c r="S54" i="1" s="1"/>
  <c r="J55" i="1"/>
  <c r="P55" i="1" s="1"/>
  <c r="S55" i="1" s="1"/>
  <c r="J56" i="1"/>
  <c r="P56" i="1" s="1"/>
  <c r="S56" i="1" s="1"/>
  <c r="J57" i="1"/>
  <c r="P57" i="1" s="1"/>
  <c r="J58" i="1"/>
  <c r="P58" i="1" s="1"/>
  <c r="S58" i="1" s="1"/>
  <c r="J59" i="1"/>
  <c r="P59" i="1" s="1"/>
  <c r="S59" i="1" s="1"/>
  <c r="J60" i="1"/>
  <c r="P60" i="1" s="1"/>
  <c r="S60" i="1" s="1"/>
  <c r="J61" i="1"/>
  <c r="P61" i="1" s="1"/>
  <c r="S61" i="1" s="1"/>
  <c r="J62" i="1"/>
  <c r="P62" i="1" s="1"/>
  <c r="S62" i="1" s="1"/>
  <c r="J63" i="1"/>
  <c r="P63" i="1" s="1"/>
  <c r="S63" i="1" s="1"/>
  <c r="J65" i="1"/>
  <c r="P65" i="1" s="1"/>
  <c r="S65" i="1" s="1"/>
  <c r="J66" i="1"/>
  <c r="P66" i="1" s="1"/>
  <c r="S66" i="1" s="1"/>
  <c r="J67" i="1"/>
  <c r="P67" i="1" s="1"/>
  <c r="S67" i="1" s="1"/>
  <c r="J68" i="1"/>
  <c r="P68" i="1" s="1"/>
  <c r="S68" i="1" s="1"/>
  <c r="J70" i="1"/>
  <c r="P70" i="1" s="1"/>
  <c r="S70" i="1" s="1"/>
  <c r="J72" i="1"/>
  <c r="P72" i="1" s="1"/>
  <c r="S72" i="1" s="1"/>
  <c r="J73" i="1"/>
  <c r="P73" i="1" s="1"/>
  <c r="S73" i="1" s="1"/>
  <c r="J19" i="1"/>
  <c r="P19" i="1" s="1"/>
  <c r="I10" i="1"/>
  <c r="I18" i="1"/>
  <c r="H34" i="1"/>
  <c r="H33" i="1" s="1"/>
  <c r="H32" i="1"/>
  <c r="J32" i="1" s="1"/>
  <c r="P32" i="1" s="1"/>
  <c r="S32" i="1" s="1"/>
  <c r="S11" i="1" l="1"/>
  <c r="S28" i="1"/>
  <c r="S10" i="1"/>
  <c r="P12" i="1"/>
  <c r="S57" i="1"/>
  <c r="S12" i="1" s="1"/>
  <c r="P6" i="1"/>
  <c r="P7" i="1" s="1"/>
  <c r="S19" i="1"/>
  <c r="S13" i="1"/>
  <c r="S71" i="1"/>
  <c r="S34" i="1"/>
  <c r="S33" i="1" s="1"/>
  <c r="O34" i="1"/>
  <c r="O33" i="1" s="1"/>
  <c r="O11" i="1"/>
  <c r="O14" i="1" s="1"/>
  <c r="P11" i="1"/>
  <c r="P10" i="1"/>
  <c r="P28" i="1"/>
  <c r="P13" i="1"/>
  <c r="P71" i="1"/>
  <c r="J26" i="1"/>
  <c r="P27" i="1"/>
  <c r="S27" i="1" s="1"/>
  <c r="P18" i="1"/>
  <c r="P34" i="1"/>
  <c r="P33" i="1" s="1"/>
  <c r="J71" i="1"/>
  <c r="J28" i="1"/>
  <c r="J34" i="1"/>
  <c r="J33" i="1" s="1"/>
  <c r="J10" i="1"/>
  <c r="H28" i="1"/>
  <c r="H10" i="1"/>
  <c r="J18" i="1"/>
  <c r="J11" i="1"/>
  <c r="J12" i="1"/>
  <c r="I6" i="1"/>
  <c r="I7" i="1" s="1"/>
  <c r="I8" i="1"/>
  <c r="I9" i="1" s="1"/>
  <c r="I11" i="1"/>
  <c r="I12" i="1"/>
  <c r="I13" i="1"/>
  <c r="H13" i="1"/>
  <c r="H12" i="1"/>
  <c r="H11" i="1"/>
  <c r="H26" i="1"/>
  <c r="H8" i="1"/>
  <c r="H9" i="1" s="1"/>
  <c r="S8" i="1" l="1"/>
  <c r="S9" i="1" s="1"/>
  <c r="S26" i="1"/>
  <c r="S18" i="1"/>
  <c r="S6" i="1"/>
  <c r="S7" i="1" s="1"/>
  <c r="S14" i="1"/>
  <c r="P26" i="1"/>
  <c r="P8" i="1"/>
  <c r="P9" i="1" s="1"/>
  <c r="P14" i="1"/>
  <c r="J6" i="1"/>
  <c r="J7" i="1" s="1"/>
  <c r="J13" i="1"/>
  <c r="J8" i="1"/>
  <c r="J9" i="1" s="1"/>
  <c r="H14" i="1"/>
  <c r="I14" i="1"/>
  <c r="H6" i="1"/>
  <c r="H18" i="1"/>
  <c r="J14" i="1" l="1"/>
  <c r="H71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tc={50A34556-DAC3-4AAD-AE37-ECC247B2F31C}</author>
    <author>tc={BCAFE01D-C5F0-49D6-BC37-81B5181D9E5B}</author>
  </authors>
  <commentList>
    <comment ref="G30" authorId="0" shapeId="0" xr:uid="{50A34556-DAC3-4AAD-AE37-ECC247B2F31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RTE projekt (TA 1% SKP-st vahendid)</t>
      </text>
    </comment>
    <comment ref="R30" authorId="1" shapeId="0" xr:uid="{BCAFE01D-C5F0-49D6-BC37-81B5181D9E5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RTE projektiks lisavahendid</t>
      </text>
    </comment>
  </commentList>
</comments>
</file>

<file path=xl/sharedStrings.xml><?xml version="1.0" encoding="utf-8"?>
<sst xmlns="http://schemas.openxmlformats.org/spreadsheetml/2006/main" count="289" uniqueCount="121">
  <si>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</si>
  <si>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</si>
  <si>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</si>
  <si>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</si>
  <si>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</si>
  <si>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</si>
  <si>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</si>
  <si>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</si>
  <si>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</si>
  <si>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</si>
  <si>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</si>
  <si>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</si>
  <si>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</si>
  <si>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</si>
  <si>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</si>
  <si>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</si>
  <si>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</si>
  <si>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</si>
  <si>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</si>
  <si>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</si>
  <si>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</si>
  <si>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>40</t>
  </si>
  <si>
    <t>44</t>
  </si>
  <si>
    <t>INVESTEERINGUD KOKKU</t>
  </si>
  <si>
    <t>20</t>
  </si>
  <si>
    <t>SE000028</t>
  </si>
  <si>
    <t>Vahendid RKASile</t>
  </si>
  <si>
    <t>60</t>
  </si>
  <si>
    <t>KÄIBEMAKS  KOKKU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</si>
  <si>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</si>
  <si>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Konto</t>
  </si>
  <si>
    <t>320540</t>
  </si>
  <si>
    <t>323700</t>
  </si>
  <si>
    <t>359</t>
  </si>
  <si>
    <t>50</t>
  </si>
  <si>
    <t>Kulud - tööjõukulud</t>
  </si>
  <si>
    <t>Kulud - majandamiskulud</t>
  </si>
  <si>
    <t>55</t>
  </si>
  <si>
    <t>61</t>
  </si>
  <si>
    <t>Lisa 6</t>
  </si>
  <si>
    <t>3811</t>
  </si>
  <si>
    <t>Kasum/kahjum materiaalse põhivara müügist</t>
  </si>
  <si>
    <t>320040</t>
  </si>
  <si>
    <t>Maakatastri toimingute riigilõiv</t>
  </si>
  <si>
    <t>6550</t>
  </si>
  <si>
    <t>Intressitulu</t>
  </si>
  <si>
    <t>3226</t>
  </si>
  <si>
    <t>Tulu keskkonnaalasest tegevusest</t>
  </si>
  <si>
    <t>FINANTSEERIMISTEHINGUD  KOKKU</t>
  </si>
  <si>
    <t>1032</t>
  </si>
  <si>
    <t>Fin tehingud</t>
  </si>
  <si>
    <t>TULEMUSVALDKOND  ELUKESKKOND, LIIKUVUS JA MERENDUS</t>
  </si>
  <si>
    <t>ELMR0101</t>
  </si>
  <si>
    <t>Ruumilise planeerimise poliitika kujundamine ja korraldamine</t>
  </si>
  <si>
    <t>ELMR0102</t>
  </si>
  <si>
    <t>Maakasutuspoliitika kujundamine ja elluviimine</t>
  </si>
  <si>
    <t>ELMR0103</t>
  </si>
  <si>
    <t>Ruumiandmete hõive, analüüsid ja kättesaadavaks tegemine</t>
  </si>
  <si>
    <t>IN004000</t>
  </si>
  <si>
    <t>15</t>
  </si>
  <si>
    <t>4130</t>
  </si>
  <si>
    <t>Kulud - peretoetused</t>
  </si>
  <si>
    <t>45</t>
  </si>
  <si>
    <t>SE070005</t>
  </si>
  <si>
    <t>Maamaks ja riigimaade hooldus ja korrashoid</t>
  </si>
  <si>
    <t>SE070006</t>
  </si>
  <si>
    <t>ELMR0106</t>
  </si>
  <si>
    <t>Maaparanduse poliitika rakendamine</t>
  </si>
  <si>
    <t>Lõplik eelarve 2025</t>
  </si>
  <si>
    <t>VV 12.12.2024 korraldus nr 247</t>
  </si>
  <si>
    <t>RESERV</t>
  </si>
  <si>
    <t>2025_01</t>
  </si>
  <si>
    <t>OR070247</t>
  </si>
  <si>
    <t>Maa- ja Ruumiamet</t>
  </si>
  <si>
    <t>2025. aasta riigieelarve seadus (vastu võetud 11.12.2024)</t>
  </si>
  <si>
    <t>Tegevuslitsentside ja tegevuslubade väljastamise ja pikendamise riigilõiv</t>
  </si>
  <si>
    <t>Hoonestusõiguse seadmise tasu</t>
  </si>
  <si>
    <t>Saadud välistoetus</t>
  </si>
  <si>
    <t>Laenunõuded</t>
  </si>
  <si>
    <t>Fin tehingud kokku</t>
  </si>
  <si>
    <t>Masinad ja seadmed</t>
  </si>
  <si>
    <t>Materiaalse ja immateriaalse põhivara soetused</t>
  </si>
  <si>
    <t>MAA JA RUUMILOOME  PROGRAMMI KULUD  KOKKU</t>
  </si>
  <si>
    <t>Käibemaksukulu majandamiskuludelt</t>
  </si>
  <si>
    <t>601000</t>
  </si>
  <si>
    <t>Kulud - muud toetused</t>
  </si>
  <si>
    <t>Maareformi elluviim ja ettevõtl arendam</t>
  </si>
  <si>
    <t>Hoonestusõiguse seadmine</t>
  </si>
  <si>
    <t>OR070016</t>
  </si>
  <si>
    <t>Maareformi kulutuste katteks</t>
  </si>
  <si>
    <t>OR070065</t>
  </si>
  <si>
    <t>Õigusvastaselt võõrandatud maa tagastami</t>
  </si>
  <si>
    <t>OR070135</t>
  </si>
  <si>
    <t>OR070165</t>
  </si>
  <si>
    <t>Maareform ja ettevõtluse arendamine</t>
  </si>
  <si>
    <t>OR070455</t>
  </si>
  <si>
    <t>Maa-ameti ümberkorraldamise kulud</t>
  </si>
  <si>
    <t>SR070110</t>
  </si>
  <si>
    <t xml:space="preserve">MKMi 29.01.2025 kk-ga nr 10 kinnitatud eelarve </t>
  </si>
  <si>
    <t>MKMi 02.06.2025 kk nr 65</t>
  </si>
  <si>
    <t>2025. aasta lisaeelarve seadus 18.06.2025</t>
  </si>
  <si>
    <t>Sisemised muudatused</t>
  </si>
  <si>
    <t>EELARVE_ ULE</t>
  </si>
  <si>
    <t>LISA-EELARVE</t>
  </si>
  <si>
    <t>MINISTRI_ LIIGENDUS</t>
  </si>
  <si>
    <t>2025_08, 2025_09</t>
  </si>
  <si>
    <t>2025_06</t>
  </si>
  <si>
    <t>2025_05</t>
  </si>
  <si>
    <t>MKMi 17.02.2025 kk nr 14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</si>
  <si>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 juurde (muudetud sõnastuses)</t>
  </si>
  <si>
    <t>IN002000</t>
  </si>
  <si>
    <t>IT investeeringud</t>
  </si>
  <si>
    <t>VV 05.06.2025 korraldus nr 108</t>
  </si>
  <si>
    <t>Mõõdistuslennuki kapitaalremont</t>
  </si>
  <si>
    <t>OR070108</t>
  </si>
  <si>
    <t>Kulud - muud tegevuskulud</t>
  </si>
  <si>
    <t xml:space="preserve">MKMi 30.06.2025 kk-ga nr 78 kinnitatud eelarve </t>
  </si>
  <si>
    <t>2025_01, 2025_06</t>
  </si>
  <si>
    <t>2025_11</t>
  </si>
  <si>
    <t>Maareformi seadusest tulenev peretoetus</t>
  </si>
  <si>
    <t>2025. aasta teise lisaeelarve seadus 03.12.2025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</si>
</sst>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1"/>
      <color rgb="FFFFFFFF"/>
      <name val="Times New Roman"/>
      <family val="1"/>
      <charset val="186"/>
    </font>
    <font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u/>
      <sz val="9"/>
      <color indexed="8"/>
      <name val="Times New Roman"/>
      <family val="1"/>
      <charset val="186"/>
    </font>
    <font>
      <sz val="10"/>
      <name val="Times New Roman"/>
      <family val="1"/>
    </font>
    <font>
      <sz val="11"/>
      <color rgb="FFFF0000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6" fillId="0" borderId="0" xfId="1" applyFont="1"/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 applyProtection="1">
      <alignment horizontal="right"/>
      <protection hidden="1"/>
    </xf>
    <xf numFmtId="3" fontId="9" fillId="0" borderId="0" xfId="1" applyNumberFormat="1" applyFont="1" applyAlignment="1">
      <alignment horizontal="right" wrapText="1"/>
    </xf>
    <xf numFmtId="3" fontId="10" fillId="0" borderId="0" xfId="1" applyNumberFormat="1" applyFont="1" applyAlignment="1">
      <alignment horizontal="right" wrapText="1"/>
    </xf>
    <xf numFmtId="49" fontId="7" fillId="0" borderId="0" xfId="1" applyNumberFormat="1" applyFont="1" applyAlignment="1">
      <alignment horizontal="right"/>
    </xf>
    <xf numFmtId="3" fontId="1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1" xfId="0" quotePrefix="1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right"/>
    </xf>
    <xf numFmtId="3" fontId="21" fillId="0" borderId="0" xfId="0" applyNumberFormat="1" applyFont="1"/>
    <xf numFmtId="0" fontId="1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49" fontId="22" fillId="4" borderId="1" xfId="0" applyNumberFormat="1" applyFont="1" applyFill="1" applyBorder="1" applyAlignment="1">
      <alignment horizontal="left" vertical="center"/>
    </xf>
    <xf numFmtId="3" fontId="14" fillId="0" borderId="1" xfId="1" applyNumberFormat="1" applyFont="1" applyBorder="1" applyAlignment="1">
      <alignment vertical="center"/>
    </xf>
    <xf numFmtId="0" fontId="23" fillId="0" borderId="0" xfId="0" applyFont="1"/>
    <xf numFmtId="3" fontId="23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" fontId="6" fillId="2" borderId="1" xfId="2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49" fontId="14" fillId="0" borderId="0" xfId="0" applyNumberFormat="1" applyFont="1" applyAlignment="1">
      <alignment vertical="center"/>
    </xf>
    <xf numFmtId="0" fontId="13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3" fillId="2" borderId="1" xfId="2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</cellXfs>
  <cellStyles count="5">
    <cellStyle name="Normaallaad" xfId="0" builtinId="0"/>
    <cellStyle name="Normaallaad 2" xfId="1" xr:uid="{5B278C98-12C0-4749-BC09-1BD921F29625}"/>
    <cellStyle name="Normaallaad 4" xfId="2" xr:uid="{FF2256EE-252E-4964-B835-AAAF649D750F}"/>
    <cellStyle name="Normaallaad 4 2" xfId="3" xr:uid="{79BC7214-91FF-4160-8E27-5E25E21BAE5B}"/>
    <cellStyle name="Normal 25" xfId="4" xr:uid="{3CC8FADE-746E-47FD-ABCE-CF3B5E6CB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 - MKM" id="{958CE30A-76CC-4A33-B42C-AE9A440814A1}" userId="S::Helena.Siemann@mkm.ee::bfb8c127-faf0-4904-8e5a-85d9b418a8d8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0" dT="2025-06-19T09:38:49.96" personId="{958CE30A-76CC-4A33-B42C-AE9A440814A1}" id="{50A34556-DAC3-4AAD-AE37-ECC247B2F31C}">
    <text>RTE projekt (TA 1% SKP-st vahendid)</text>
  </threadedComment>
  <threadedComment ref="R30" dT="2025-11-24T11:16:30.09" personId="{958CE30A-76CC-4A33-B42C-AE9A440814A1}" id="{BCAFE01D-C5F0-49D6-BC37-81B5181D9E5B}">
    <text>RTE projektiks lisavahendid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6E59-DB5E-41CB-BD2D-1C70DBC9B77F}">
  <sheetPr>
    <pageSetUpPr fitToPage="1"/>
  </sheetPr>
  <dimension ref="A1:S77"/>
  <sheetViews>
    <sheetView tabSelected="1" zoomScaleNormal="100" workbookViewId="0">
      <selection activeCell="F15" sqref="F15"/>
    </sheetView>
  </sheetViews>
  <sheetFormatPr defaultColWidth="9.15234375" defaultRowHeight="14.15" outlineLevelCol="1" x14ac:dyDescent="0.35"/>
  <cols>
    <col min="1" max="1" width="10" style="29" customWidth="1"/>
    <col min="2" max="2" width="22.3828125" style="29" customWidth="1"/>
    <col min="3" max="3" width="7.3828125" style="30" customWidth="1"/>
    <col min="4" max="4" width="9.3828125" style="29" customWidth="1"/>
    <col min="5" max="5" width="29.53515625" style="29" customWidth="1"/>
    <col min="6" max="6" width="7.15234375" style="29" customWidth="1"/>
    <col min="7" max="7" width="37.15234375" style="29" customWidth="1"/>
    <col min="8" max="8" width="12" style="29" hidden="1" customWidth="1" outlineLevel="1"/>
    <col min="9" max="9" width="10.15234375" style="29" hidden="1" customWidth="1" outlineLevel="1"/>
    <col min="10" max="10" width="11" style="29" hidden="1" customWidth="1" outlineLevel="1" collapsed="1"/>
    <col min="11" max="11" width="11" style="29" hidden="1" customWidth="1" outlineLevel="1"/>
    <col min="12" max="12" width="10.3828125" style="29" hidden="1" customWidth="1" outlineLevel="1"/>
    <col min="13" max="14" width="10.69140625" style="29" hidden="1" customWidth="1" outlineLevel="1"/>
    <col min="15" max="15" width="10.23046875" style="29" hidden="1" customWidth="1" outlineLevel="1"/>
    <col min="16" max="16" width="10.84375" style="29" customWidth="1" collapsed="1"/>
    <col min="17" max="18" width="11.15234375" style="29" customWidth="1"/>
    <col min="19" max="19" width="10.84375" style="29" customWidth="1"/>
    <col min="20" max="16384" width="9.15234375" style="29"/>
  </cols>
  <sheetData>
    <row r="1" spans="1:19" x14ac:dyDescent="0.35">
      <c r="C1" s="1"/>
      <c r="D1" s="2"/>
      <c r="E1" s="2"/>
      <c r="F1" s="2"/>
      <c r="K1" s="3"/>
      <c r="S1" s="3" t="s">
        <v>39</v>
      </c>
    </row>
    <row r="2" spans="1:19" s="36" customFormat="1" ht="26.15" customHeight="1" x14ac:dyDescent="0.4">
      <c r="C2" s="74"/>
      <c r="D2" s="4"/>
      <c r="F2" s="4"/>
      <c r="G2" s="82" t="s">
        <v>109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19" x14ac:dyDescent="0.35">
      <c r="C3" s="4"/>
      <c r="D3" s="4"/>
      <c r="E3" s="25"/>
      <c r="F3" s="25"/>
      <c r="G3" s="62"/>
      <c r="H3" s="62"/>
      <c r="I3" s="62"/>
      <c r="J3" s="62"/>
      <c r="K3" s="62"/>
    </row>
    <row r="4" spans="1:19" x14ac:dyDescent="0.35">
      <c r="C4" s="31"/>
      <c r="D4" s="31"/>
      <c r="E4" s="25"/>
      <c r="F4" s="25"/>
      <c r="G4" s="25"/>
      <c r="H4" s="25"/>
    </row>
    <row r="5" spans="1:19" x14ac:dyDescent="0.35">
      <c r="A5" s="5" t="s">
        <v>73</v>
      </c>
      <c r="G5" s="60"/>
      <c r="H5" s="61"/>
      <c r="I5" s="61"/>
      <c r="J5" s="61"/>
      <c r="K5" s="61"/>
    </row>
    <row r="6" spans="1:19" x14ac:dyDescent="0.35">
      <c r="A6" s="5"/>
      <c r="G6" s="6" t="s">
        <v>0</v>
      </c>
      <c r="H6" s="7">
        <f>+SUBTOTAL(9, H19:H25)</f>
        <v>28259348.521300003</v>
      </c>
      <c r="I6" s="7">
        <f t="shared" ref="I6:J6" si="0">+SUBTOTAL(9, I19:I25)</f>
        <v>0</v>
      </c>
      <c r="J6" s="7">
        <f t="shared" si="0"/>
        <v>28259348.521300003</v>
      </c>
      <c r="K6" s="7">
        <f t="shared" ref="K6:P6" si="1">+SUBTOTAL(9, K19:K25)</f>
        <v>0</v>
      </c>
      <c r="L6" s="7">
        <f t="shared" si="1"/>
        <v>0</v>
      </c>
      <c r="M6" s="7">
        <f t="shared" si="1"/>
        <v>0</v>
      </c>
      <c r="N6" s="7">
        <f t="shared" si="1"/>
        <v>0</v>
      </c>
      <c r="O6" s="7">
        <f t="shared" si="1"/>
        <v>0</v>
      </c>
      <c r="P6" s="7">
        <f t="shared" si="1"/>
        <v>28259348.521300003</v>
      </c>
      <c r="Q6" s="7">
        <f t="shared" ref="Q6:S6" si="2">+SUBTOTAL(9, Q19:Q25)</f>
        <v>0</v>
      </c>
      <c r="R6" s="7">
        <f t="shared" si="2"/>
        <v>0</v>
      </c>
      <c r="S6" s="7">
        <f t="shared" si="2"/>
        <v>28259348.521300003</v>
      </c>
    </row>
    <row r="7" spans="1:19" x14ac:dyDescent="0.35">
      <c r="A7" s="5"/>
      <c r="G7" s="8" t="s">
        <v>1</v>
      </c>
      <c r="H7" s="9">
        <f>SUM(H6)</f>
        <v>28259348.521300003</v>
      </c>
      <c r="I7" s="9">
        <f t="shared" ref="I7:J7" si="3">SUM(I6)</f>
        <v>0</v>
      </c>
      <c r="J7" s="9">
        <f t="shared" si="3"/>
        <v>28259348.521300003</v>
      </c>
      <c r="K7" s="9">
        <f t="shared" ref="K7:P7" si="4">SUM(K6)</f>
        <v>0</v>
      </c>
      <c r="L7" s="9">
        <f t="shared" si="4"/>
        <v>0</v>
      </c>
      <c r="M7" s="9">
        <f t="shared" si="4"/>
        <v>0</v>
      </c>
      <c r="N7" s="9">
        <f t="shared" si="4"/>
        <v>0</v>
      </c>
      <c r="O7" s="9">
        <f t="shared" si="4"/>
        <v>0</v>
      </c>
      <c r="P7" s="9">
        <f t="shared" si="4"/>
        <v>28259348.521300003</v>
      </c>
      <c r="Q7" s="9">
        <f t="shared" ref="Q7:S7" si="5">SUM(Q6)</f>
        <v>0</v>
      </c>
      <c r="R7" s="9">
        <f t="shared" si="5"/>
        <v>0</v>
      </c>
      <c r="S7" s="9">
        <f t="shared" si="5"/>
        <v>28259348.521300003</v>
      </c>
    </row>
    <row r="8" spans="1:19" x14ac:dyDescent="0.35">
      <c r="A8" s="5"/>
      <c r="G8" s="39" t="s">
        <v>50</v>
      </c>
      <c r="H8" s="6">
        <f>+SUBTOTAL(9, H27)</f>
        <v>3700000.0000999998</v>
      </c>
      <c r="I8" s="6">
        <f>+SUBTOTAL(9, I27)</f>
        <v>0</v>
      </c>
      <c r="J8" s="6">
        <f>+SUBTOTAL(9, J27)</f>
        <v>3700000.0000999998</v>
      </c>
      <c r="K8" s="6">
        <f t="shared" ref="K8:P8" si="6">+SUBTOTAL(9, K27)</f>
        <v>0</v>
      </c>
      <c r="L8" s="6">
        <f t="shared" si="6"/>
        <v>0</v>
      </c>
      <c r="M8" s="6">
        <f t="shared" si="6"/>
        <v>0</v>
      </c>
      <c r="N8" s="6">
        <f t="shared" si="6"/>
        <v>0</v>
      </c>
      <c r="O8" s="6">
        <f t="shared" si="6"/>
        <v>0</v>
      </c>
      <c r="P8" s="6">
        <f t="shared" si="6"/>
        <v>3700000.0000999998</v>
      </c>
      <c r="Q8" s="6">
        <f t="shared" ref="Q8:S8" si="7">+SUBTOTAL(9, Q27)</f>
        <v>0</v>
      </c>
      <c r="R8" s="6">
        <f t="shared" si="7"/>
        <v>0</v>
      </c>
      <c r="S8" s="6">
        <f t="shared" si="7"/>
        <v>3700000.0000999998</v>
      </c>
    </row>
    <row r="9" spans="1:19" x14ac:dyDescent="0.35">
      <c r="A9" s="5"/>
      <c r="G9" s="8" t="s">
        <v>79</v>
      </c>
      <c r="H9" s="40">
        <f>SUM(H8)</f>
        <v>3700000.0000999998</v>
      </c>
      <c r="I9" s="40">
        <f t="shared" ref="I9:J9" si="8">SUM(I8)</f>
        <v>0</v>
      </c>
      <c r="J9" s="40">
        <f t="shared" si="8"/>
        <v>3700000.0000999998</v>
      </c>
      <c r="K9" s="40">
        <f t="shared" ref="K9:P9" si="9">SUM(K8)</f>
        <v>0</v>
      </c>
      <c r="L9" s="40">
        <f t="shared" si="9"/>
        <v>0</v>
      </c>
      <c r="M9" s="40">
        <f t="shared" si="9"/>
        <v>0</v>
      </c>
      <c r="N9" s="40">
        <f t="shared" si="9"/>
        <v>0</v>
      </c>
      <c r="O9" s="40">
        <f t="shared" si="9"/>
        <v>0</v>
      </c>
      <c r="P9" s="40">
        <f t="shared" si="9"/>
        <v>3700000.0000999998</v>
      </c>
      <c r="Q9" s="40">
        <f t="shared" ref="Q9:S9" si="10">SUM(Q8)</f>
        <v>0</v>
      </c>
      <c r="R9" s="40">
        <f t="shared" si="10"/>
        <v>0</v>
      </c>
      <c r="S9" s="40">
        <f t="shared" si="10"/>
        <v>3700000.0000999998</v>
      </c>
    </row>
    <row r="10" spans="1:19" x14ac:dyDescent="0.35">
      <c r="A10" s="5"/>
      <c r="G10" s="10" t="s">
        <v>2</v>
      </c>
      <c r="H10" s="7">
        <f>SUMIF($F$29:$F$32,"15",H$29:H$32)</f>
        <v>-2730032.0115830097</v>
      </c>
      <c r="I10" s="7">
        <f t="shared" ref="I10:S10" si="11">SUMIF($F$29:$F$32,"15",I$29:I$32)</f>
        <v>0</v>
      </c>
      <c r="J10" s="7">
        <f t="shared" si="11"/>
        <v>-2730032.0115830097</v>
      </c>
      <c r="K10" s="7">
        <f t="shared" si="11"/>
        <v>-101</v>
      </c>
      <c r="L10" s="7">
        <f t="shared" si="11"/>
        <v>-249899</v>
      </c>
      <c r="M10" s="7">
        <f t="shared" si="11"/>
        <v>-700000</v>
      </c>
      <c r="N10" s="7">
        <f t="shared" si="11"/>
        <v>0</v>
      </c>
      <c r="O10" s="7">
        <f t="shared" si="11"/>
        <v>0</v>
      </c>
      <c r="P10" s="7">
        <f t="shared" si="11"/>
        <v>-3680032.0115830097</v>
      </c>
      <c r="Q10" s="7">
        <f t="shared" si="11"/>
        <v>0</v>
      </c>
      <c r="R10" s="7">
        <f t="shared" si="11"/>
        <v>-150000</v>
      </c>
      <c r="S10" s="7">
        <f t="shared" si="11"/>
        <v>-3830032.0115830097</v>
      </c>
    </row>
    <row r="11" spans="1:19" x14ac:dyDescent="0.35">
      <c r="A11" s="5"/>
      <c r="G11" s="10" t="s">
        <v>3</v>
      </c>
      <c r="H11" s="7">
        <f>SUMIF($G$35:$G$70,"Kulud*",H$35:H$70)</f>
        <v>-15796661.05001924</v>
      </c>
      <c r="I11" s="7">
        <f>SUMIF($G$35:$G$70,"Kulud*",I$35:I$70)</f>
        <v>-1380999.9999999998</v>
      </c>
      <c r="J11" s="7">
        <f>SUMIF($G$35:$G$70,"Kulud*",J$35:J$70)</f>
        <v>-17177661.050019238</v>
      </c>
      <c r="K11" s="7">
        <f t="shared" ref="K11:S11" si="12">SUMIF($G$35:$G$70,"Kulud*",K$35:K$70)</f>
        <v>-641118.38</v>
      </c>
      <c r="L11" s="7">
        <f t="shared" si="12"/>
        <v>-231747.28000000003</v>
      </c>
      <c r="M11" s="7">
        <f t="shared" si="12"/>
        <v>0</v>
      </c>
      <c r="N11" s="7">
        <f t="shared" si="12"/>
        <v>-32204.999799999991</v>
      </c>
      <c r="O11" s="7">
        <f t="shared" si="12"/>
        <v>2.9305015050340444E-4</v>
      </c>
      <c r="P11" s="7">
        <f t="shared" si="12"/>
        <v>-18082731.709526192</v>
      </c>
      <c r="Q11" s="7">
        <f t="shared" si="12"/>
        <v>-555570</v>
      </c>
      <c r="R11" s="7">
        <f t="shared" si="12"/>
        <v>-300000</v>
      </c>
      <c r="S11" s="7">
        <f t="shared" si="12"/>
        <v>-18938301.709526192</v>
      </c>
    </row>
    <row r="12" spans="1:19" x14ac:dyDescent="0.35">
      <c r="A12" s="5"/>
      <c r="G12" s="6" t="s">
        <v>4</v>
      </c>
      <c r="H12" s="7">
        <f>SUMIF($G$32:$G$70,"Põhivara kulum*",H$32:H$70)</f>
        <v>-99710.229900000006</v>
      </c>
      <c r="I12" s="7">
        <f>SUMIF($G$32:$G$70,"Põhivara kulum*",I$32:I$70)</f>
        <v>0</v>
      </c>
      <c r="J12" s="7">
        <f>SUMIF($G$32:$G$70,"Põhivara kulum*",J$32:J$70)</f>
        <v>-99710.229900000006</v>
      </c>
      <c r="K12" s="7">
        <f t="shared" ref="K12:S12" si="13">SUMIF($G$32:$G$70,"Põhivara kulum*",K$32:K$70)</f>
        <v>0</v>
      </c>
      <c r="L12" s="7">
        <f t="shared" si="13"/>
        <v>0</v>
      </c>
      <c r="M12" s="7">
        <f t="shared" si="13"/>
        <v>0</v>
      </c>
      <c r="N12" s="7">
        <f t="shared" si="13"/>
        <v>0</v>
      </c>
      <c r="O12" s="7">
        <f t="shared" si="13"/>
        <v>0</v>
      </c>
      <c r="P12" s="7">
        <f t="shared" si="13"/>
        <v>-99710.229900000006</v>
      </c>
      <c r="Q12" s="7">
        <f t="shared" si="13"/>
        <v>0</v>
      </c>
      <c r="R12" s="7">
        <f t="shared" si="13"/>
        <v>0</v>
      </c>
      <c r="S12" s="7">
        <f t="shared" si="13"/>
        <v>-99710.229900000006</v>
      </c>
    </row>
    <row r="13" spans="1:19" x14ac:dyDescent="0.35">
      <c r="A13" s="5"/>
      <c r="G13" s="6" t="s">
        <v>5</v>
      </c>
      <c r="H13" s="7">
        <f>+SUBTOTAL(9, H72:H73)</f>
        <v>-600049</v>
      </c>
      <c r="I13" s="7">
        <f t="shared" ref="I13:J13" si="14">+SUBTOTAL(9, I72:I73)</f>
        <v>0</v>
      </c>
      <c r="J13" s="7">
        <f t="shared" si="14"/>
        <v>-600049</v>
      </c>
      <c r="K13" s="7">
        <f t="shared" ref="K13:P13" si="15">+SUBTOTAL(9, K72:K73)</f>
        <v>0</v>
      </c>
      <c r="L13" s="7">
        <f t="shared" si="15"/>
        <v>0</v>
      </c>
      <c r="M13" s="7">
        <f t="shared" si="15"/>
        <v>0</v>
      </c>
      <c r="N13" s="7">
        <f t="shared" si="15"/>
        <v>0</v>
      </c>
      <c r="O13" s="7">
        <f t="shared" si="15"/>
        <v>0</v>
      </c>
      <c r="P13" s="7">
        <f t="shared" si="15"/>
        <v>-600049</v>
      </c>
      <c r="Q13" s="7">
        <f t="shared" ref="Q13:S13" si="16">+SUBTOTAL(9, Q72:Q73)</f>
        <v>0</v>
      </c>
      <c r="R13" s="7">
        <f t="shared" si="16"/>
        <v>0</v>
      </c>
      <c r="S13" s="7">
        <f t="shared" si="16"/>
        <v>-600049</v>
      </c>
    </row>
    <row r="14" spans="1:19" x14ac:dyDescent="0.35">
      <c r="G14" s="8" t="s">
        <v>6</v>
      </c>
      <c r="H14" s="11">
        <f>SUM(H10:H13)</f>
        <v>-19226452.291502248</v>
      </c>
      <c r="I14" s="11">
        <f t="shared" ref="I14:J14" si="17">SUM(I10:I13)</f>
        <v>-1380999.9999999998</v>
      </c>
      <c r="J14" s="11">
        <f t="shared" si="17"/>
        <v>-20607452.291502248</v>
      </c>
      <c r="K14" s="11">
        <f t="shared" ref="K14:P14" si="18">SUM(K10:K13)</f>
        <v>-641219.38</v>
      </c>
      <c r="L14" s="11">
        <f t="shared" si="18"/>
        <v>-481646.28</v>
      </c>
      <c r="M14" s="11">
        <f t="shared" si="18"/>
        <v>-700000</v>
      </c>
      <c r="N14" s="11">
        <f t="shared" si="18"/>
        <v>-32204.999799999991</v>
      </c>
      <c r="O14" s="11">
        <f t="shared" si="18"/>
        <v>2.9305015050340444E-4</v>
      </c>
      <c r="P14" s="11">
        <f t="shared" si="18"/>
        <v>-22462522.951009203</v>
      </c>
      <c r="Q14" s="11">
        <f t="shared" ref="Q14:S14" si="19">SUM(Q10:Q13)</f>
        <v>-555570</v>
      </c>
      <c r="R14" s="11">
        <f t="shared" si="19"/>
        <v>-450000</v>
      </c>
      <c r="S14" s="11">
        <f t="shared" si="19"/>
        <v>-23468092.951009203</v>
      </c>
    </row>
    <row r="15" spans="1:19" ht="69" customHeight="1" x14ac:dyDescent="0.35">
      <c r="A15" s="12" t="s">
        <v>7</v>
      </c>
      <c r="B15" s="12" t="s">
        <v>8</v>
      </c>
      <c r="C15" s="13" t="s">
        <v>9</v>
      </c>
      <c r="D15" s="12" t="s">
        <v>10</v>
      </c>
      <c r="E15" s="12" t="s">
        <v>11</v>
      </c>
      <c r="F15" s="12" t="s">
        <v>30</v>
      </c>
      <c r="G15" s="12" t="s">
        <v>12</v>
      </c>
      <c r="H15" s="37" t="s">
        <v>74</v>
      </c>
      <c r="I15" s="27" t="s">
        <v>69</v>
      </c>
      <c r="J15" s="64" t="s">
        <v>98</v>
      </c>
      <c r="K15" s="71" t="s">
        <v>108</v>
      </c>
      <c r="L15" s="64" t="s">
        <v>99</v>
      </c>
      <c r="M15" s="27" t="s">
        <v>112</v>
      </c>
      <c r="N15" s="65" t="s">
        <v>100</v>
      </c>
      <c r="O15" s="65" t="s">
        <v>101</v>
      </c>
      <c r="P15" s="64" t="s">
        <v>116</v>
      </c>
      <c r="Q15" s="65" t="s">
        <v>120</v>
      </c>
      <c r="R15" s="65" t="s">
        <v>101</v>
      </c>
      <c r="S15" s="64" t="s">
        <v>68</v>
      </c>
    </row>
    <row r="16" spans="1:19" ht="34.299999999999997" customHeight="1" x14ac:dyDescent="0.35">
      <c r="A16" s="32"/>
      <c r="B16" s="32"/>
      <c r="C16" s="33"/>
      <c r="D16" s="28"/>
      <c r="E16" s="14"/>
      <c r="F16" s="14"/>
      <c r="G16" s="15" t="s">
        <v>13</v>
      </c>
      <c r="H16" s="16" t="s">
        <v>14</v>
      </c>
      <c r="I16" s="16" t="s">
        <v>70</v>
      </c>
      <c r="J16" s="16"/>
      <c r="K16" s="16" t="s">
        <v>102</v>
      </c>
      <c r="L16" s="16" t="s">
        <v>102</v>
      </c>
      <c r="M16" s="16" t="s">
        <v>70</v>
      </c>
      <c r="N16" s="66" t="s">
        <v>103</v>
      </c>
      <c r="O16" s="67" t="s">
        <v>104</v>
      </c>
      <c r="P16" s="68"/>
      <c r="Q16" s="66" t="s">
        <v>103</v>
      </c>
      <c r="R16" s="67" t="s">
        <v>104</v>
      </c>
      <c r="S16" s="28"/>
    </row>
    <row r="17" spans="1:19" s="36" customFormat="1" ht="30.45" customHeight="1" x14ac:dyDescent="0.4">
      <c r="A17" s="41" t="s">
        <v>15</v>
      </c>
      <c r="B17" s="41" t="s">
        <v>15</v>
      </c>
      <c r="C17" s="70" t="s">
        <v>15</v>
      </c>
      <c r="D17" s="41"/>
      <c r="E17" s="14"/>
      <c r="F17" s="14"/>
      <c r="G17" s="15" t="s">
        <v>16</v>
      </c>
      <c r="H17" s="19">
        <v>2025</v>
      </c>
      <c r="I17" s="19" t="s">
        <v>71</v>
      </c>
      <c r="J17" s="19"/>
      <c r="K17" s="43" t="s">
        <v>71</v>
      </c>
      <c r="L17" s="43" t="s">
        <v>107</v>
      </c>
      <c r="M17" s="43" t="s">
        <v>106</v>
      </c>
      <c r="N17" s="69" t="s">
        <v>105</v>
      </c>
      <c r="O17" s="43" t="s">
        <v>106</v>
      </c>
      <c r="P17" s="68"/>
      <c r="Q17" s="69" t="s">
        <v>117</v>
      </c>
      <c r="R17" s="43" t="s">
        <v>118</v>
      </c>
      <c r="S17" s="41"/>
    </row>
    <row r="18" spans="1:19" s="36" customFormat="1" x14ac:dyDescent="0.4">
      <c r="A18" s="80" t="s">
        <v>17</v>
      </c>
      <c r="B18" s="80"/>
      <c r="C18" s="44"/>
      <c r="D18" s="17"/>
      <c r="E18" s="17"/>
      <c r="F18" s="17"/>
      <c r="G18" s="17"/>
      <c r="H18" s="45">
        <f>+SUBTOTAL(9, H19:H25)</f>
        <v>28259348.521300003</v>
      </c>
      <c r="I18" s="45">
        <f t="shared" ref="I18:S18" si="20">+SUBTOTAL(9, I19:I25)</f>
        <v>0</v>
      </c>
      <c r="J18" s="45">
        <f t="shared" si="20"/>
        <v>28259348.521300003</v>
      </c>
      <c r="K18" s="45">
        <f t="shared" si="20"/>
        <v>0</v>
      </c>
      <c r="L18" s="45">
        <f t="shared" si="20"/>
        <v>0</v>
      </c>
      <c r="M18" s="45">
        <f t="shared" si="20"/>
        <v>0</v>
      </c>
      <c r="N18" s="45">
        <f t="shared" si="20"/>
        <v>0</v>
      </c>
      <c r="O18" s="45">
        <f t="shared" si="20"/>
        <v>0</v>
      </c>
      <c r="P18" s="45">
        <f t="shared" si="20"/>
        <v>28259348.521300003</v>
      </c>
      <c r="Q18" s="45">
        <f t="shared" si="20"/>
        <v>0</v>
      </c>
      <c r="R18" s="45">
        <f t="shared" si="20"/>
        <v>0</v>
      </c>
      <c r="S18" s="45">
        <f t="shared" si="20"/>
        <v>28259348.521300003</v>
      </c>
    </row>
    <row r="19" spans="1:19" s="35" customFormat="1" x14ac:dyDescent="0.4">
      <c r="A19" s="21" t="s">
        <v>18</v>
      </c>
      <c r="B19" s="22" t="s">
        <v>19</v>
      </c>
      <c r="C19" s="19" t="s">
        <v>20</v>
      </c>
      <c r="D19" s="41" t="s">
        <v>15</v>
      </c>
      <c r="E19" s="41" t="s">
        <v>15</v>
      </c>
      <c r="F19" s="18" t="s">
        <v>42</v>
      </c>
      <c r="G19" s="20" t="s">
        <v>43</v>
      </c>
      <c r="H19" s="59">
        <v>33000.000099999997</v>
      </c>
      <c r="I19" s="59"/>
      <c r="J19" s="59">
        <f>+H19+I19</f>
        <v>33000.000099999997</v>
      </c>
      <c r="K19" s="59"/>
      <c r="L19" s="72"/>
      <c r="M19" s="72"/>
      <c r="N19" s="72"/>
      <c r="O19" s="72"/>
      <c r="P19" s="38">
        <f>+J19+K19+L19+M19+N19+O19</f>
        <v>33000.000099999997</v>
      </c>
      <c r="Q19" s="18"/>
      <c r="R19" s="18"/>
      <c r="S19" s="38">
        <f>+P19+Q19+R19</f>
        <v>33000.000099999997</v>
      </c>
    </row>
    <row r="20" spans="1:19" s="35" customFormat="1" ht="25.75" x14ac:dyDescent="0.4">
      <c r="A20" s="34"/>
      <c r="B20" s="18"/>
      <c r="C20" s="19" t="s">
        <v>20</v>
      </c>
      <c r="D20" s="34"/>
      <c r="E20" s="34"/>
      <c r="F20" s="18" t="s">
        <v>31</v>
      </c>
      <c r="G20" s="20" t="s">
        <v>75</v>
      </c>
      <c r="H20" s="38">
        <v>8120.0001000000002</v>
      </c>
      <c r="I20" s="38"/>
      <c r="J20" s="59">
        <f t="shared" ref="J20:J73" si="21">+H20+I20</f>
        <v>8120.0001000000002</v>
      </c>
      <c r="K20" s="59"/>
      <c r="L20" s="59"/>
      <c r="M20" s="72"/>
      <c r="N20" s="72"/>
      <c r="O20" s="72"/>
      <c r="P20" s="38">
        <f t="shared" ref="P20:P73" si="22">+J20+K20+L20+M20+N20+O20</f>
        <v>8120.0001000000002</v>
      </c>
      <c r="Q20" s="18"/>
      <c r="R20" s="18"/>
      <c r="S20" s="38">
        <f t="shared" ref="S20:S73" si="23">+P20+Q20+R20</f>
        <v>8120.0001000000002</v>
      </c>
    </row>
    <row r="21" spans="1:19" s="35" customFormat="1" x14ac:dyDescent="0.4">
      <c r="A21" s="34"/>
      <c r="B21" s="18"/>
      <c r="C21" s="19" t="s">
        <v>20</v>
      </c>
      <c r="D21" s="34"/>
      <c r="E21" s="34"/>
      <c r="F21" s="75" t="s">
        <v>32</v>
      </c>
      <c r="G21" s="76" t="s">
        <v>76</v>
      </c>
      <c r="H21" s="59">
        <v>4460000.0003999993</v>
      </c>
      <c r="I21" s="59"/>
      <c r="J21" s="59">
        <f t="shared" si="21"/>
        <v>4460000.0003999993</v>
      </c>
      <c r="K21" s="59"/>
      <c r="L21" s="59"/>
      <c r="M21" s="72"/>
      <c r="N21" s="72"/>
      <c r="O21" s="72"/>
      <c r="P21" s="38">
        <f t="shared" si="22"/>
        <v>4460000.0003999993</v>
      </c>
      <c r="Q21" s="18"/>
      <c r="R21" s="18"/>
      <c r="S21" s="38">
        <f t="shared" si="23"/>
        <v>4460000.0003999993</v>
      </c>
    </row>
    <row r="22" spans="1:19" s="35" customFormat="1" x14ac:dyDescent="0.4">
      <c r="A22" s="77"/>
      <c r="B22" s="78"/>
      <c r="C22" s="19" t="s">
        <v>20</v>
      </c>
      <c r="D22" s="15"/>
      <c r="E22" s="15"/>
      <c r="F22" s="18" t="s">
        <v>40</v>
      </c>
      <c r="G22" s="20" t="s">
        <v>41</v>
      </c>
      <c r="H22" s="38">
        <v>20000000.000100002</v>
      </c>
      <c r="I22" s="38"/>
      <c r="J22" s="59">
        <f t="shared" si="21"/>
        <v>20000000.000100002</v>
      </c>
      <c r="K22" s="59"/>
      <c r="L22" s="59"/>
      <c r="M22" s="72"/>
      <c r="N22" s="72"/>
      <c r="O22" s="72"/>
      <c r="P22" s="38">
        <f t="shared" si="22"/>
        <v>20000000.000100002</v>
      </c>
      <c r="Q22" s="18"/>
      <c r="R22" s="18"/>
      <c r="S22" s="38">
        <f t="shared" si="23"/>
        <v>20000000.000100002</v>
      </c>
    </row>
    <row r="23" spans="1:19" s="35" customFormat="1" x14ac:dyDescent="0.4">
      <c r="A23" s="77"/>
      <c r="B23" s="78"/>
      <c r="C23" s="19" t="s">
        <v>20</v>
      </c>
      <c r="D23" s="15"/>
      <c r="E23" s="15"/>
      <c r="F23" s="18" t="s">
        <v>44</v>
      </c>
      <c r="G23" s="20" t="s">
        <v>45</v>
      </c>
      <c r="H23" s="38">
        <v>135000.0001</v>
      </c>
      <c r="I23" s="38"/>
      <c r="J23" s="59">
        <f t="shared" si="21"/>
        <v>135000.0001</v>
      </c>
      <c r="K23" s="59"/>
      <c r="L23" s="72"/>
      <c r="M23" s="72"/>
      <c r="N23" s="72"/>
      <c r="O23" s="72"/>
      <c r="P23" s="38">
        <f t="shared" si="22"/>
        <v>135000.0001</v>
      </c>
      <c r="Q23" s="18"/>
      <c r="R23" s="18"/>
      <c r="S23" s="38">
        <f t="shared" si="23"/>
        <v>135000.0001</v>
      </c>
    </row>
    <row r="24" spans="1:19" s="35" customFormat="1" x14ac:dyDescent="0.4">
      <c r="A24" s="41"/>
      <c r="B24" s="21"/>
      <c r="C24" s="19" t="s">
        <v>21</v>
      </c>
      <c r="D24" s="41" t="s">
        <v>15</v>
      </c>
      <c r="E24" s="41" t="s">
        <v>15</v>
      </c>
      <c r="F24" s="75" t="s">
        <v>33</v>
      </c>
      <c r="G24" s="21" t="s">
        <v>77</v>
      </c>
      <c r="H24" s="23">
        <v>3611228.5203999989</v>
      </c>
      <c r="I24" s="23"/>
      <c r="J24" s="59">
        <f t="shared" si="21"/>
        <v>3611228.5203999989</v>
      </c>
      <c r="K24" s="59"/>
      <c r="L24" s="72"/>
      <c r="M24" s="72"/>
      <c r="N24" s="72"/>
      <c r="O24" s="72"/>
      <c r="P24" s="38">
        <f t="shared" si="22"/>
        <v>3611228.5203999989</v>
      </c>
      <c r="Q24" s="18"/>
      <c r="R24" s="18"/>
      <c r="S24" s="38">
        <f t="shared" si="23"/>
        <v>3611228.5203999989</v>
      </c>
    </row>
    <row r="25" spans="1:19" s="35" customFormat="1" x14ac:dyDescent="0.4">
      <c r="A25" s="41"/>
      <c r="B25" s="21"/>
      <c r="C25" s="19" t="s">
        <v>22</v>
      </c>
      <c r="D25" s="41" t="s">
        <v>15</v>
      </c>
      <c r="E25" s="41" t="s">
        <v>15</v>
      </c>
      <c r="F25" s="75" t="s">
        <v>46</v>
      </c>
      <c r="G25" s="21" t="s">
        <v>47</v>
      </c>
      <c r="H25" s="23">
        <v>12000.000099999999</v>
      </c>
      <c r="I25" s="23"/>
      <c r="J25" s="59">
        <f t="shared" si="21"/>
        <v>12000.000099999999</v>
      </c>
      <c r="K25" s="59"/>
      <c r="L25" s="72"/>
      <c r="M25" s="72"/>
      <c r="N25" s="72"/>
      <c r="O25" s="72"/>
      <c r="P25" s="38">
        <f t="shared" si="22"/>
        <v>12000.000099999999</v>
      </c>
      <c r="Q25" s="18"/>
      <c r="R25" s="18"/>
      <c r="S25" s="38">
        <f t="shared" si="23"/>
        <v>12000.000099999999</v>
      </c>
    </row>
    <row r="26" spans="1:19" s="35" customFormat="1" x14ac:dyDescent="0.4">
      <c r="A26" s="46" t="s">
        <v>48</v>
      </c>
      <c r="B26" s="47"/>
      <c r="C26" s="48"/>
      <c r="D26" s="48"/>
      <c r="E26" s="48"/>
      <c r="F26" s="48"/>
      <c r="G26" s="45"/>
      <c r="H26" s="45">
        <f>+SUBTOTAL(9, H27)</f>
        <v>3700000.0000999998</v>
      </c>
      <c r="I26" s="45">
        <f t="shared" ref="I26:S26" si="24">+SUBTOTAL(9, I27)</f>
        <v>0</v>
      </c>
      <c r="J26" s="45">
        <f t="shared" si="24"/>
        <v>3700000.0000999998</v>
      </c>
      <c r="K26" s="45">
        <f t="shared" si="24"/>
        <v>0</v>
      </c>
      <c r="L26" s="45">
        <f t="shared" si="24"/>
        <v>0</v>
      </c>
      <c r="M26" s="45">
        <f t="shared" si="24"/>
        <v>0</v>
      </c>
      <c r="N26" s="45">
        <f t="shared" si="24"/>
        <v>0</v>
      </c>
      <c r="O26" s="45">
        <f t="shared" si="24"/>
        <v>0</v>
      </c>
      <c r="P26" s="45">
        <f t="shared" si="24"/>
        <v>3700000.0000999998</v>
      </c>
      <c r="Q26" s="45">
        <f t="shared" si="24"/>
        <v>0</v>
      </c>
      <c r="R26" s="45">
        <f t="shared" si="24"/>
        <v>0</v>
      </c>
      <c r="S26" s="45">
        <f t="shared" si="24"/>
        <v>3700000.0000999998</v>
      </c>
    </row>
    <row r="27" spans="1:19" s="35" customFormat="1" x14ac:dyDescent="0.4">
      <c r="A27" s="21" t="s">
        <v>18</v>
      </c>
      <c r="B27" s="21" t="s">
        <v>19</v>
      </c>
      <c r="C27" s="19" t="s">
        <v>20</v>
      </c>
      <c r="D27" s="21"/>
      <c r="E27" s="21"/>
      <c r="F27" s="75" t="s">
        <v>49</v>
      </c>
      <c r="G27" s="21" t="s">
        <v>78</v>
      </c>
      <c r="H27" s="23">
        <v>3700000.0000999998</v>
      </c>
      <c r="I27" s="23"/>
      <c r="J27" s="59">
        <f t="shared" si="21"/>
        <v>3700000.0000999998</v>
      </c>
      <c r="K27" s="59"/>
      <c r="L27" s="72"/>
      <c r="M27" s="72"/>
      <c r="N27" s="72"/>
      <c r="O27" s="72"/>
      <c r="P27" s="38">
        <f t="shared" si="22"/>
        <v>3700000.0000999998</v>
      </c>
      <c r="Q27" s="18"/>
      <c r="R27" s="18"/>
      <c r="S27" s="38">
        <f t="shared" si="23"/>
        <v>3700000.0000999998</v>
      </c>
    </row>
    <row r="28" spans="1:19" s="36" customFormat="1" x14ac:dyDescent="0.4">
      <c r="A28" s="81" t="s">
        <v>23</v>
      </c>
      <c r="B28" s="81"/>
      <c r="C28" s="49"/>
      <c r="D28" s="50"/>
      <c r="E28" s="50"/>
      <c r="F28" s="50"/>
      <c r="G28" s="50"/>
      <c r="H28" s="51">
        <f>+SUBTOTAL(9, H29:H32)</f>
        <v>-2730032.0115830097</v>
      </c>
      <c r="I28" s="51">
        <f t="shared" ref="I28:S28" si="25">+SUBTOTAL(9, I29:I32)</f>
        <v>0</v>
      </c>
      <c r="J28" s="51">
        <f t="shared" si="25"/>
        <v>-2730032.0115830097</v>
      </c>
      <c r="K28" s="51">
        <f t="shared" si="25"/>
        <v>-101</v>
      </c>
      <c r="L28" s="51">
        <f t="shared" si="25"/>
        <v>-249899</v>
      </c>
      <c r="M28" s="51">
        <f t="shared" si="25"/>
        <v>-700000</v>
      </c>
      <c r="N28" s="51">
        <f t="shared" si="25"/>
        <v>0</v>
      </c>
      <c r="O28" s="51">
        <f t="shared" si="25"/>
        <v>0</v>
      </c>
      <c r="P28" s="51">
        <f t="shared" si="25"/>
        <v>-3680032.0115830097</v>
      </c>
      <c r="Q28" s="51">
        <f t="shared" si="25"/>
        <v>0</v>
      </c>
      <c r="R28" s="51">
        <f t="shared" si="25"/>
        <v>-150000</v>
      </c>
      <c r="S28" s="51">
        <f t="shared" si="25"/>
        <v>-3830032.0115830097</v>
      </c>
    </row>
    <row r="29" spans="1:19" s="36" customFormat="1" x14ac:dyDescent="0.4">
      <c r="A29" s="21" t="s">
        <v>18</v>
      </c>
      <c r="B29" s="21" t="s">
        <v>19</v>
      </c>
      <c r="C29" s="19" t="s">
        <v>24</v>
      </c>
      <c r="D29" s="58" t="s">
        <v>90</v>
      </c>
      <c r="E29" s="58" t="s">
        <v>89</v>
      </c>
      <c r="F29" s="21" t="s">
        <v>59</v>
      </c>
      <c r="G29" s="21" t="s">
        <v>81</v>
      </c>
      <c r="H29" s="57"/>
      <c r="I29" s="57"/>
      <c r="J29" s="59">
        <f t="shared" si="21"/>
        <v>0</v>
      </c>
      <c r="K29" s="59">
        <v>-101</v>
      </c>
      <c r="L29" s="23">
        <v>101</v>
      </c>
      <c r="M29" s="23"/>
      <c r="N29" s="73"/>
      <c r="O29" s="73"/>
      <c r="P29" s="38">
        <f t="shared" si="22"/>
        <v>0</v>
      </c>
      <c r="Q29" s="21"/>
      <c r="R29" s="23"/>
      <c r="S29" s="38">
        <f t="shared" si="23"/>
        <v>0</v>
      </c>
    </row>
    <row r="30" spans="1:19" s="36" customFormat="1" x14ac:dyDescent="0.4">
      <c r="A30" s="21"/>
      <c r="B30" s="21"/>
      <c r="C30" s="19" t="s">
        <v>24</v>
      </c>
      <c r="D30" s="21" t="s">
        <v>110</v>
      </c>
      <c r="E30" s="21" t="s">
        <v>111</v>
      </c>
      <c r="F30" s="21" t="s">
        <v>59</v>
      </c>
      <c r="G30" s="21" t="s">
        <v>81</v>
      </c>
      <c r="H30" s="57"/>
      <c r="I30" s="57"/>
      <c r="J30" s="59">
        <f t="shared" si="21"/>
        <v>0</v>
      </c>
      <c r="K30" s="59"/>
      <c r="L30" s="23">
        <v>-250000</v>
      </c>
      <c r="M30" s="23"/>
      <c r="N30" s="73"/>
      <c r="O30" s="73"/>
      <c r="P30" s="38">
        <f t="shared" si="22"/>
        <v>-250000</v>
      </c>
      <c r="Q30" s="21"/>
      <c r="R30" s="23">
        <v>-150000</v>
      </c>
      <c r="S30" s="38">
        <f t="shared" si="23"/>
        <v>-400000</v>
      </c>
    </row>
    <row r="31" spans="1:19" s="36" customFormat="1" x14ac:dyDescent="0.4">
      <c r="A31" s="21"/>
      <c r="B31" s="21"/>
      <c r="C31" s="19" t="s">
        <v>24</v>
      </c>
      <c r="D31" s="18" t="s">
        <v>114</v>
      </c>
      <c r="E31" s="18" t="s">
        <v>113</v>
      </c>
      <c r="F31" s="21" t="s">
        <v>59</v>
      </c>
      <c r="G31" s="21" t="s">
        <v>81</v>
      </c>
      <c r="H31" s="57"/>
      <c r="I31" s="57"/>
      <c r="J31" s="59">
        <f t="shared" si="21"/>
        <v>0</v>
      </c>
      <c r="K31" s="59"/>
      <c r="L31" s="23"/>
      <c r="M31" s="23">
        <v>-700000</v>
      </c>
      <c r="N31" s="73"/>
      <c r="O31" s="73"/>
      <c r="P31" s="38">
        <f t="shared" si="22"/>
        <v>-700000</v>
      </c>
      <c r="Q31" s="21"/>
      <c r="R31" s="23"/>
      <c r="S31" s="38">
        <f t="shared" si="23"/>
        <v>-700000</v>
      </c>
    </row>
    <row r="32" spans="1:19" s="36" customFormat="1" x14ac:dyDescent="0.4">
      <c r="A32" s="41"/>
      <c r="B32" s="41"/>
      <c r="C32" s="19" t="s">
        <v>21</v>
      </c>
      <c r="D32" s="21" t="s">
        <v>58</v>
      </c>
      <c r="E32" s="21" t="s">
        <v>80</v>
      </c>
      <c r="F32" s="21" t="s">
        <v>59</v>
      </c>
      <c r="G32" s="21" t="s">
        <v>81</v>
      </c>
      <c r="H32" s="23">
        <f>-1317583.01158301-1412449</f>
        <v>-2730032.0115830097</v>
      </c>
      <c r="I32" s="23"/>
      <c r="J32" s="59">
        <f t="shared" si="21"/>
        <v>-2730032.0115830097</v>
      </c>
      <c r="K32" s="59"/>
      <c r="L32" s="73"/>
      <c r="M32" s="73"/>
      <c r="N32" s="73"/>
      <c r="O32" s="73"/>
      <c r="P32" s="38">
        <f t="shared" si="22"/>
        <v>-2730032.0115830097</v>
      </c>
      <c r="Q32" s="21"/>
      <c r="R32" s="23"/>
      <c r="S32" s="38">
        <f t="shared" si="23"/>
        <v>-2730032.0115830097</v>
      </c>
    </row>
    <row r="33" spans="1:19" s="35" customFormat="1" x14ac:dyDescent="0.4">
      <c r="A33" s="52" t="s">
        <v>51</v>
      </c>
      <c r="B33" s="52"/>
      <c r="C33" s="44"/>
      <c r="D33" s="48"/>
      <c r="E33" s="48"/>
      <c r="F33" s="50"/>
      <c r="G33" s="50"/>
      <c r="H33" s="51">
        <f>+SUBTOTAL(9, H34:H70)</f>
        <v>-15896371.279919239</v>
      </c>
      <c r="I33" s="51">
        <f t="shared" ref="I33:J33" si="26">+SUBTOTAL(9, I34:I70)</f>
        <v>-1380999.9999999998</v>
      </c>
      <c r="J33" s="51">
        <f t="shared" si="26"/>
        <v>-17277371.279919237</v>
      </c>
      <c r="K33" s="51">
        <f t="shared" ref="K33:P33" si="27">+SUBTOTAL(9, K34:K70)</f>
        <v>-641118.38</v>
      </c>
      <c r="L33" s="51">
        <f t="shared" si="27"/>
        <v>-231747.28000000003</v>
      </c>
      <c r="M33" s="51">
        <f t="shared" si="27"/>
        <v>0</v>
      </c>
      <c r="N33" s="51">
        <f t="shared" si="27"/>
        <v>-32204.999799999991</v>
      </c>
      <c r="O33" s="51">
        <f t="shared" si="27"/>
        <v>2.9305015050340444E-4</v>
      </c>
      <c r="P33" s="51">
        <f t="shared" si="27"/>
        <v>-18182441.939426187</v>
      </c>
      <c r="Q33" s="51">
        <f t="shared" ref="Q33:S33" si="28">+SUBTOTAL(9, Q34:Q70)</f>
        <v>-555570</v>
      </c>
      <c r="R33" s="51">
        <f t="shared" si="28"/>
        <v>-300000</v>
      </c>
      <c r="S33" s="51">
        <f t="shared" si="28"/>
        <v>-19038011.939426187</v>
      </c>
    </row>
    <row r="34" spans="1:19" s="36" customFormat="1" x14ac:dyDescent="0.4">
      <c r="A34" s="53" t="s">
        <v>82</v>
      </c>
      <c r="B34" s="54"/>
      <c r="C34" s="55"/>
      <c r="D34" s="48"/>
      <c r="E34" s="48"/>
      <c r="F34" s="48"/>
      <c r="G34" s="48"/>
      <c r="H34" s="56">
        <f>+SUBTOTAL(9, H35:H70)</f>
        <v>-15896371.279919239</v>
      </c>
      <c r="I34" s="56">
        <f t="shared" ref="I34:J34" si="29">+SUBTOTAL(9, I35:I70)</f>
        <v>-1380999.9999999998</v>
      </c>
      <c r="J34" s="56">
        <f t="shared" si="29"/>
        <v>-17277371.279919237</v>
      </c>
      <c r="K34" s="56">
        <f t="shared" ref="K34:P34" si="30">+SUBTOTAL(9, K35:K70)</f>
        <v>-641118.38</v>
      </c>
      <c r="L34" s="56">
        <f t="shared" si="30"/>
        <v>-231747.28000000003</v>
      </c>
      <c r="M34" s="56">
        <f t="shared" si="30"/>
        <v>0</v>
      </c>
      <c r="N34" s="56">
        <f t="shared" si="30"/>
        <v>-32204.999799999991</v>
      </c>
      <c r="O34" s="56">
        <f t="shared" si="30"/>
        <v>2.9305015050340444E-4</v>
      </c>
      <c r="P34" s="56">
        <f t="shared" si="30"/>
        <v>-18182441.939426187</v>
      </c>
      <c r="Q34" s="56">
        <f t="shared" ref="Q34:S34" si="31">+SUBTOTAL(9, Q35:Q70)</f>
        <v>-555570</v>
      </c>
      <c r="R34" s="56">
        <f t="shared" si="31"/>
        <v>-300000</v>
      </c>
      <c r="S34" s="56">
        <f t="shared" si="31"/>
        <v>-19038011.939426187</v>
      </c>
    </row>
    <row r="35" spans="1:19" s="36" customFormat="1" ht="38.25" customHeight="1" x14ac:dyDescent="0.4">
      <c r="A35" s="21" t="s">
        <v>52</v>
      </c>
      <c r="B35" s="22" t="s">
        <v>53</v>
      </c>
      <c r="C35" s="19" t="s">
        <v>24</v>
      </c>
      <c r="D35" s="21" t="s">
        <v>15</v>
      </c>
      <c r="E35" s="21" t="s">
        <v>15</v>
      </c>
      <c r="F35" s="26" t="s">
        <v>34</v>
      </c>
      <c r="G35" s="21" t="s">
        <v>35</v>
      </c>
      <c r="H35" s="23">
        <v>-595638</v>
      </c>
      <c r="I35" s="23"/>
      <c r="J35" s="59">
        <f t="shared" si="21"/>
        <v>-595638</v>
      </c>
      <c r="K35" s="59"/>
      <c r="L35" s="73"/>
      <c r="M35" s="73"/>
      <c r="N35" s="23">
        <v>-16667</v>
      </c>
      <c r="O35" s="73"/>
      <c r="P35" s="38">
        <f t="shared" si="22"/>
        <v>-612305</v>
      </c>
      <c r="Q35" s="23"/>
      <c r="R35" s="23"/>
      <c r="S35" s="38">
        <f t="shared" si="23"/>
        <v>-612305</v>
      </c>
    </row>
    <row r="36" spans="1:19" s="36" customFormat="1" x14ac:dyDescent="0.4">
      <c r="A36" s="21"/>
      <c r="B36" s="22"/>
      <c r="C36" s="19" t="s">
        <v>24</v>
      </c>
      <c r="D36" s="41"/>
      <c r="E36" s="41"/>
      <c r="F36" s="26" t="s">
        <v>37</v>
      </c>
      <c r="G36" s="21" t="s">
        <v>36</v>
      </c>
      <c r="H36" s="23">
        <v>-8656</v>
      </c>
      <c r="I36" s="23"/>
      <c r="J36" s="59">
        <f t="shared" si="21"/>
        <v>-8656</v>
      </c>
      <c r="K36" s="59"/>
      <c r="L36" s="73"/>
      <c r="M36" s="73"/>
      <c r="N36" s="73"/>
      <c r="O36" s="73"/>
      <c r="P36" s="38">
        <f t="shared" si="22"/>
        <v>-8656</v>
      </c>
      <c r="Q36" s="23"/>
      <c r="R36" s="23">
        <v>-100000</v>
      </c>
      <c r="S36" s="38">
        <f t="shared" si="23"/>
        <v>-108656</v>
      </c>
    </row>
    <row r="37" spans="1:19" s="36" customFormat="1" ht="25.75" x14ac:dyDescent="0.4">
      <c r="A37" s="21" t="s">
        <v>54</v>
      </c>
      <c r="B37" s="22" t="s">
        <v>55</v>
      </c>
      <c r="C37" s="19">
        <v>10</v>
      </c>
      <c r="D37" s="21" t="s">
        <v>65</v>
      </c>
      <c r="E37" s="79" t="s">
        <v>119</v>
      </c>
      <c r="F37" s="26" t="s">
        <v>60</v>
      </c>
      <c r="G37" s="21" t="s">
        <v>61</v>
      </c>
      <c r="H37" s="23">
        <v>-32000</v>
      </c>
      <c r="I37" s="23"/>
      <c r="J37" s="59">
        <f t="shared" si="21"/>
        <v>-32000</v>
      </c>
      <c r="K37" s="59"/>
      <c r="L37" s="73"/>
      <c r="M37" s="73"/>
      <c r="N37" s="73"/>
      <c r="O37" s="73"/>
      <c r="P37" s="38">
        <f t="shared" si="22"/>
        <v>-32000</v>
      </c>
      <c r="Q37" s="23"/>
      <c r="R37" s="23"/>
      <c r="S37" s="38">
        <f t="shared" si="23"/>
        <v>-32000</v>
      </c>
    </row>
    <row r="38" spans="1:19" s="36" customFormat="1" ht="25.75" x14ac:dyDescent="0.4">
      <c r="A38" s="21"/>
      <c r="B38" s="22"/>
      <c r="C38" s="19">
        <v>10</v>
      </c>
      <c r="D38" s="21" t="s">
        <v>63</v>
      </c>
      <c r="E38" s="22" t="s">
        <v>64</v>
      </c>
      <c r="F38" s="26" t="s">
        <v>37</v>
      </c>
      <c r="G38" s="21" t="s">
        <v>36</v>
      </c>
      <c r="H38" s="23">
        <v>-1516000</v>
      </c>
      <c r="I38" s="23"/>
      <c r="J38" s="59">
        <f t="shared" si="21"/>
        <v>-1516000</v>
      </c>
      <c r="K38" s="59"/>
      <c r="L38" s="73"/>
      <c r="M38" s="73"/>
      <c r="N38" s="73"/>
      <c r="O38" s="23">
        <v>1200000.0001000001</v>
      </c>
      <c r="P38" s="38">
        <f t="shared" si="22"/>
        <v>-315999.99989999994</v>
      </c>
      <c r="Q38" s="23"/>
      <c r="R38" s="23"/>
      <c r="S38" s="38">
        <f t="shared" si="23"/>
        <v>-315999.99989999994</v>
      </c>
    </row>
    <row r="39" spans="1:19" s="36" customFormat="1" ht="25.75" x14ac:dyDescent="0.4">
      <c r="A39" s="21"/>
      <c r="B39" s="22"/>
      <c r="C39" s="19">
        <v>10</v>
      </c>
      <c r="D39" s="21" t="s">
        <v>63</v>
      </c>
      <c r="E39" s="22" t="s">
        <v>64</v>
      </c>
      <c r="F39" s="26" t="s">
        <v>27</v>
      </c>
      <c r="G39" s="21" t="s">
        <v>115</v>
      </c>
      <c r="H39" s="23"/>
      <c r="I39" s="23"/>
      <c r="J39" s="59">
        <f t="shared" si="21"/>
        <v>0</v>
      </c>
      <c r="K39" s="59"/>
      <c r="L39" s="73"/>
      <c r="M39" s="73"/>
      <c r="N39" s="73"/>
      <c r="O39" s="23">
        <v>-1200000</v>
      </c>
      <c r="P39" s="38">
        <f t="shared" si="22"/>
        <v>-1200000</v>
      </c>
      <c r="Q39" s="23"/>
      <c r="R39" s="23"/>
      <c r="S39" s="38">
        <f t="shared" si="23"/>
        <v>-1200000</v>
      </c>
    </row>
    <row r="40" spans="1:19" s="36" customFormat="1" x14ac:dyDescent="0.4">
      <c r="A40" s="21"/>
      <c r="B40" s="22"/>
      <c r="C40" s="19" t="s">
        <v>24</v>
      </c>
      <c r="D40" s="41"/>
      <c r="E40" s="41"/>
      <c r="F40" s="26" t="s">
        <v>62</v>
      </c>
      <c r="G40" s="21" t="s">
        <v>85</v>
      </c>
      <c r="H40" s="23">
        <v>-20000</v>
      </c>
      <c r="I40" s="23"/>
      <c r="J40" s="59">
        <f t="shared" si="21"/>
        <v>-20000</v>
      </c>
      <c r="K40" s="59"/>
      <c r="L40" s="23">
        <v>-969.13</v>
      </c>
      <c r="M40" s="73"/>
      <c r="N40" s="73"/>
      <c r="O40" s="73"/>
      <c r="P40" s="38">
        <f t="shared" si="22"/>
        <v>-20969.13</v>
      </c>
      <c r="Q40" s="23"/>
      <c r="R40" s="23"/>
      <c r="S40" s="38">
        <f t="shared" si="23"/>
        <v>-20969.13</v>
      </c>
    </row>
    <row r="41" spans="1:19" s="36" customFormat="1" x14ac:dyDescent="0.4">
      <c r="A41" s="21"/>
      <c r="B41" s="22"/>
      <c r="C41" s="19" t="s">
        <v>24</v>
      </c>
      <c r="D41" s="21"/>
      <c r="E41" s="21"/>
      <c r="F41" s="21" t="s">
        <v>34</v>
      </c>
      <c r="G41" s="21" t="s">
        <v>35</v>
      </c>
      <c r="H41" s="23">
        <v>-2906729.4336522534</v>
      </c>
      <c r="I41" s="23"/>
      <c r="J41" s="59">
        <f t="shared" si="21"/>
        <v>-2906729.4336522534</v>
      </c>
      <c r="K41" s="59"/>
      <c r="L41" s="23">
        <v>-6860.21</v>
      </c>
      <c r="M41" s="73"/>
      <c r="N41" s="73"/>
      <c r="O41" s="23">
        <v>-78221.91602316605</v>
      </c>
      <c r="P41" s="38">
        <f t="shared" si="22"/>
        <v>-2991811.5596754192</v>
      </c>
      <c r="Q41" s="23">
        <v>-259652.50965250976</v>
      </c>
      <c r="R41" s="23"/>
      <c r="S41" s="38">
        <f t="shared" si="23"/>
        <v>-3251464.0693279291</v>
      </c>
    </row>
    <row r="42" spans="1:19" s="36" customFormat="1" x14ac:dyDescent="0.4">
      <c r="A42" s="21"/>
      <c r="B42" s="22"/>
      <c r="C42" s="19" t="s">
        <v>24</v>
      </c>
      <c r="D42" s="21" t="s">
        <v>15</v>
      </c>
      <c r="E42" s="21" t="s">
        <v>15</v>
      </c>
      <c r="F42" s="21" t="s">
        <v>37</v>
      </c>
      <c r="G42" s="21" t="s">
        <v>36</v>
      </c>
      <c r="H42" s="23">
        <v>-422157.67804054031</v>
      </c>
      <c r="I42" s="23"/>
      <c r="J42" s="59">
        <f t="shared" si="21"/>
        <v>-422157.67804054031</v>
      </c>
      <c r="K42" s="59"/>
      <c r="L42" s="23">
        <v>-37473.230000000003</v>
      </c>
      <c r="M42" s="73"/>
      <c r="N42" s="73"/>
      <c r="P42" s="38">
        <f t="shared" si="22"/>
        <v>-459630.90804054029</v>
      </c>
      <c r="Q42" s="23"/>
      <c r="R42" s="23">
        <f>1593-96525</f>
        <v>-94932</v>
      </c>
      <c r="S42" s="38">
        <f t="shared" si="23"/>
        <v>-554562.90804054029</v>
      </c>
    </row>
    <row r="43" spans="1:19" s="36" customFormat="1" x14ac:dyDescent="0.4">
      <c r="A43" s="21"/>
      <c r="B43" s="22"/>
      <c r="C43" s="43" t="s">
        <v>24</v>
      </c>
      <c r="D43" s="58" t="s">
        <v>88</v>
      </c>
      <c r="E43" s="58" t="s">
        <v>87</v>
      </c>
      <c r="F43" s="21" t="s">
        <v>37</v>
      </c>
      <c r="G43" s="21" t="s">
        <v>36</v>
      </c>
      <c r="H43" s="38">
        <v>0</v>
      </c>
      <c r="I43" s="23"/>
      <c r="J43" s="59">
        <f t="shared" si="21"/>
        <v>0</v>
      </c>
      <c r="K43" s="59">
        <v>-255364.24</v>
      </c>
      <c r="L43" s="73"/>
      <c r="M43" s="73"/>
      <c r="N43" s="73"/>
      <c r="O43" s="73"/>
      <c r="P43" s="38">
        <f t="shared" si="22"/>
        <v>-255364.24</v>
      </c>
      <c r="Q43" s="23"/>
      <c r="R43" s="23"/>
      <c r="S43" s="38">
        <f t="shared" si="23"/>
        <v>-255364.24</v>
      </c>
    </row>
    <row r="44" spans="1:19" s="36" customFormat="1" x14ac:dyDescent="0.4">
      <c r="A44" s="21"/>
      <c r="B44" s="22"/>
      <c r="C44" s="19" t="s">
        <v>24</v>
      </c>
      <c r="D44" s="58" t="s">
        <v>90</v>
      </c>
      <c r="E44" s="58" t="s">
        <v>89</v>
      </c>
      <c r="F44" s="21" t="s">
        <v>37</v>
      </c>
      <c r="G44" s="21" t="s">
        <v>36</v>
      </c>
      <c r="H44" s="38">
        <v>0</v>
      </c>
      <c r="I44" s="23"/>
      <c r="J44" s="59">
        <f t="shared" si="21"/>
        <v>0</v>
      </c>
      <c r="K44" s="59">
        <v>-21937.62</v>
      </c>
      <c r="L44" s="73"/>
      <c r="M44" s="73"/>
      <c r="N44" s="73"/>
      <c r="O44" s="73"/>
      <c r="P44" s="38">
        <f t="shared" si="22"/>
        <v>-21937.62</v>
      </c>
      <c r="Q44" s="23"/>
      <c r="R44" s="23"/>
      <c r="S44" s="38">
        <f t="shared" si="23"/>
        <v>-21937.62</v>
      </c>
    </row>
    <row r="45" spans="1:19" s="36" customFormat="1" x14ac:dyDescent="0.4">
      <c r="A45" s="21"/>
      <c r="B45" s="22"/>
      <c r="C45" s="43" t="s">
        <v>24</v>
      </c>
      <c r="D45" s="58" t="s">
        <v>92</v>
      </c>
      <c r="E45" s="58" t="s">
        <v>91</v>
      </c>
      <c r="F45" s="21" t="s">
        <v>37</v>
      </c>
      <c r="G45" s="21" t="s">
        <v>36</v>
      </c>
      <c r="H45" s="38">
        <v>0</v>
      </c>
      <c r="I45" s="23"/>
      <c r="J45" s="59">
        <f t="shared" si="21"/>
        <v>0</v>
      </c>
      <c r="K45" s="59">
        <v>-33455.64</v>
      </c>
      <c r="L45" s="73"/>
      <c r="M45" s="73"/>
      <c r="N45" s="73"/>
      <c r="O45" s="73"/>
      <c r="P45" s="38">
        <f t="shared" si="22"/>
        <v>-33455.64</v>
      </c>
      <c r="Q45" s="23"/>
      <c r="R45" s="23"/>
      <c r="S45" s="38">
        <f t="shared" si="23"/>
        <v>-33455.64</v>
      </c>
    </row>
    <row r="46" spans="1:19" s="36" customFormat="1" x14ac:dyDescent="0.4">
      <c r="A46" s="21"/>
      <c r="B46" s="22"/>
      <c r="C46" s="19" t="s">
        <v>24</v>
      </c>
      <c r="D46" s="58" t="s">
        <v>93</v>
      </c>
      <c r="E46" s="58" t="s">
        <v>89</v>
      </c>
      <c r="F46" s="21" t="s">
        <v>37</v>
      </c>
      <c r="G46" s="21" t="s">
        <v>36</v>
      </c>
      <c r="H46" s="38">
        <v>0</v>
      </c>
      <c r="I46" s="23"/>
      <c r="J46" s="59">
        <f t="shared" si="21"/>
        <v>0</v>
      </c>
      <c r="K46" s="59">
        <v>-94064</v>
      </c>
      <c r="L46" s="73"/>
      <c r="M46" s="73"/>
      <c r="N46" s="73"/>
      <c r="O46" s="73"/>
      <c r="P46" s="38">
        <f t="shared" si="22"/>
        <v>-94064</v>
      </c>
      <c r="Q46" s="23"/>
      <c r="R46" s="23"/>
      <c r="S46" s="38">
        <f t="shared" si="23"/>
        <v>-94064</v>
      </c>
    </row>
    <row r="47" spans="1:19" s="35" customFormat="1" x14ac:dyDescent="0.4">
      <c r="A47" s="18"/>
      <c r="B47" s="42"/>
      <c r="C47" s="43" t="s">
        <v>24</v>
      </c>
      <c r="D47" s="18" t="s">
        <v>72</v>
      </c>
      <c r="E47" s="18" t="s">
        <v>86</v>
      </c>
      <c r="F47" s="18" t="s">
        <v>34</v>
      </c>
      <c r="G47" s="18" t="s">
        <v>35</v>
      </c>
      <c r="H47" s="38">
        <v>0</v>
      </c>
      <c r="I47" s="38">
        <v>-396203.18532818544</v>
      </c>
      <c r="J47" s="59">
        <f t="shared" si="21"/>
        <v>-396203.18532818544</v>
      </c>
      <c r="K47" s="59"/>
      <c r="L47" s="72"/>
      <c r="M47" s="72"/>
      <c r="N47" s="72"/>
      <c r="O47" s="72"/>
      <c r="P47" s="38">
        <f t="shared" si="22"/>
        <v>-396203.18532818544</v>
      </c>
      <c r="Q47" s="38"/>
      <c r="R47" s="38"/>
      <c r="S47" s="38">
        <f t="shared" si="23"/>
        <v>-396203.18532818544</v>
      </c>
    </row>
    <row r="48" spans="1:19" s="35" customFormat="1" x14ac:dyDescent="0.4">
      <c r="A48" s="34"/>
      <c r="B48" s="34"/>
      <c r="C48" s="43" t="s">
        <v>24</v>
      </c>
      <c r="D48" s="18" t="s">
        <v>72</v>
      </c>
      <c r="E48" s="18" t="s">
        <v>86</v>
      </c>
      <c r="F48" s="18" t="s">
        <v>37</v>
      </c>
      <c r="G48" s="18" t="s">
        <v>36</v>
      </c>
      <c r="H48" s="38">
        <v>0</v>
      </c>
      <c r="I48" s="38">
        <v>-270302.60617760604</v>
      </c>
      <c r="J48" s="59">
        <f t="shared" si="21"/>
        <v>-270302.60617760604</v>
      </c>
      <c r="K48" s="59"/>
      <c r="L48" s="72"/>
      <c r="M48" s="72"/>
      <c r="N48" s="72"/>
      <c r="O48" s="72"/>
      <c r="P48" s="38">
        <f t="shared" si="22"/>
        <v>-270302.60617760604</v>
      </c>
      <c r="Q48" s="38"/>
      <c r="R48" s="38"/>
      <c r="S48" s="38">
        <f t="shared" si="23"/>
        <v>-270302.60617760604</v>
      </c>
    </row>
    <row r="49" spans="1:19" s="35" customFormat="1" x14ac:dyDescent="0.4">
      <c r="A49" s="34"/>
      <c r="B49" s="34"/>
      <c r="C49" s="43" t="s">
        <v>24</v>
      </c>
      <c r="D49" s="58" t="s">
        <v>95</v>
      </c>
      <c r="E49" s="58" t="s">
        <v>94</v>
      </c>
      <c r="F49" s="18" t="s">
        <v>34</v>
      </c>
      <c r="G49" s="18" t="s">
        <v>35</v>
      </c>
      <c r="H49" s="38">
        <v>0</v>
      </c>
      <c r="I49" s="38"/>
      <c r="J49" s="59">
        <f t="shared" si="21"/>
        <v>0</v>
      </c>
      <c r="K49" s="59">
        <v>-194615.13</v>
      </c>
      <c r="L49" s="72"/>
      <c r="M49" s="72"/>
      <c r="N49" s="72"/>
      <c r="O49" s="72"/>
      <c r="P49" s="38">
        <f t="shared" si="22"/>
        <v>-194615.13</v>
      </c>
      <c r="Q49" s="38"/>
      <c r="R49" s="38"/>
      <c r="S49" s="38">
        <f t="shared" si="23"/>
        <v>-194615.13</v>
      </c>
    </row>
    <row r="50" spans="1:19" s="35" customFormat="1" x14ac:dyDescent="0.4">
      <c r="A50" s="34"/>
      <c r="B50" s="34"/>
      <c r="C50" s="43" t="s">
        <v>24</v>
      </c>
      <c r="D50" s="58" t="s">
        <v>95</v>
      </c>
      <c r="E50" s="58" t="s">
        <v>94</v>
      </c>
      <c r="F50" s="18" t="s">
        <v>37</v>
      </c>
      <c r="G50" s="18" t="s">
        <v>36</v>
      </c>
      <c r="H50" s="38">
        <v>0</v>
      </c>
      <c r="I50" s="38"/>
      <c r="J50" s="59">
        <f t="shared" si="21"/>
        <v>0</v>
      </c>
      <c r="K50" s="59">
        <v>-39690.75</v>
      </c>
      <c r="L50" s="72"/>
      <c r="M50" s="72"/>
      <c r="N50" s="72"/>
      <c r="O50" s="72"/>
      <c r="P50" s="38">
        <f t="shared" si="22"/>
        <v>-39690.75</v>
      </c>
      <c r="Q50" s="38"/>
      <c r="R50" s="38"/>
      <c r="S50" s="38">
        <f t="shared" si="23"/>
        <v>-39690.75</v>
      </c>
    </row>
    <row r="51" spans="1:19" s="36" customFormat="1" x14ac:dyDescent="0.4">
      <c r="A51" s="21"/>
      <c r="B51" s="21"/>
      <c r="C51" s="19" t="s">
        <v>24</v>
      </c>
      <c r="D51" s="21" t="s">
        <v>25</v>
      </c>
      <c r="E51" s="18" t="s">
        <v>26</v>
      </c>
      <c r="F51" s="21" t="s">
        <v>37</v>
      </c>
      <c r="G51" s="21" t="s">
        <v>36</v>
      </c>
      <c r="H51" s="23">
        <v>-655653.20736679481</v>
      </c>
      <c r="I51" s="23"/>
      <c r="J51" s="59">
        <f t="shared" si="21"/>
        <v>-655653.20736679481</v>
      </c>
      <c r="K51" s="59"/>
      <c r="L51" s="73"/>
      <c r="M51" s="73"/>
      <c r="N51" s="73"/>
      <c r="O51" s="23">
        <v>78221.916216216181</v>
      </c>
      <c r="P51" s="38">
        <f t="shared" si="22"/>
        <v>-577431.29115057865</v>
      </c>
      <c r="Q51" s="23"/>
      <c r="R51" s="23"/>
      <c r="S51" s="38">
        <f t="shared" si="23"/>
        <v>-577431.29115057865</v>
      </c>
    </row>
    <row r="52" spans="1:19" s="36" customFormat="1" x14ac:dyDescent="0.4">
      <c r="A52" s="21"/>
      <c r="B52" s="21"/>
      <c r="C52" s="43" t="s">
        <v>24</v>
      </c>
      <c r="D52" s="21"/>
      <c r="E52" s="18"/>
      <c r="F52" s="26" t="s">
        <v>27</v>
      </c>
      <c r="G52" s="21" t="s">
        <v>115</v>
      </c>
      <c r="H52" s="23"/>
      <c r="I52" s="23"/>
      <c r="J52" s="59"/>
      <c r="K52" s="59"/>
      <c r="L52" s="73"/>
      <c r="M52" s="73"/>
      <c r="N52" s="73"/>
      <c r="O52" s="23"/>
      <c r="P52" s="38">
        <f t="shared" si="22"/>
        <v>0</v>
      </c>
      <c r="Q52" s="23"/>
      <c r="R52" s="38">
        <v>-1593</v>
      </c>
      <c r="S52" s="38">
        <f t="shared" si="23"/>
        <v>-1593</v>
      </c>
    </row>
    <row r="53" spans="1:19" s="36" customFormat="1" x14ac:dyDescent="0.4">
      <c r="A53" s="21"/>
      <c r="B53" s="21"/>
      <c r="C53" s="19" t="s">
        <v>21</v>
      </c>
      <c r="D53" s="21" t="s">
        <v>15</v>
      </c>
      <c r="E53" s="18" t="s">
        <v>15</v>
      </c>
      <c r="F53" s="21" t="s">
        <v>34</v>
      </c>
      <c r="G53" s="21" t="s">
        <v>35</v>
      </c>
      <c r="H53" s="23">
        <v>-285553.57138030906</v>
      </c>
      <c r="I53" s="23"/>
      <c r="J53" s="59">
        <f t="shared" si="21"/>
        <v>-285553.57138030906</v>
      </c>
      <c r="K53" s="59"/>
      <c r="L53" s="73"/>
      <c r="M53" s="73"/>
      <c r="N53" s="73"/>
      <c r="O53" s="73"/>
      <c r="P53" s="38">
        <f t="shared" si="22"/>
        <v>-285553.57138030906</v>
      </c>
      <c r="Q53" s="23"/>
      <c r="R53" s="23"/>
      <c r="S53" s="38">
        <f t="shared" si="23"/>
        <v>-285553.57138030906</v>
      </c>
    </row>
    <row r="54" spans="1:19" s="36" customFormat="1" x14ac:dyDescent="0.4">
      <c r="A54" s="21"/>
      <c r="B54" s="21"/>
      <c r="C54" s="19" t="s">
        <v>21</v>
      </c>
      <c r="D54" s="21"/>
      <c r="E54" s="18"/>
      <c r="F54" s="21" t="s">
        <v>37</v>
      </c>
      <c r="G54" s="21" t="s">
        <v>36</v>
      </c>
      <c r="H54" s="23">
        <v>-42833.011534749006</v>
      </c>
      <c r="I54" s="23"/>
      <c r="J54" s="59">
        <f t="shared" si="21"/>
        <v>-42833.011534749006</v>
      </c>
      <c r="K54" s="59"/>
      <c r="L54" s="73"/>
      <c r="M54" s="73"/>
      <c r="N54" s="73"/>
      <c r="O54" s="73"/>
      <c r="P54" s="38">
        <f t="shared" si="22"/>
        <v>-42833.011534749006</v>
      </c>
      <c r="Q54" s="23"/>
      <c r="R54" s="23"/>
      <c r="S54" s="38">
        <f t="shared" si="23"/>
        <v>-42833.011534749006</v>
      </c>
    </row>
    <row r="55" spans="1:19" s="36" customFormat="1" x14ac:dyDescent="0.4">
      <c r="A55" s="21"/>
      <c r="B55" s="21"/>
      <c r="C55" s="19">
        <v>44</v>
      </c>
      <c r="D55" s="21"/>
      <c r="E55" s="18"/>
      <c r="F55" s="21" t="s">
        <v>34</v>
      </c>
      <c r="G55" s="21" t="s">
        <v>35</v>
      </c>
      <c r="H55" s="23">
        <v>-999.99999999999989</v>
      </c>
      <c r="I55" s="23"/>
      <c r="J55" s="59">
        <f t="shared" si="21"/>
        <v>-999.99999999999989</v>
      </c>
      <c r="K55" s="59"/>
      <c r="L55" s="73"/>
      <c r="M55" s="73"/>
      <c r="N55" s="73"/>
      <c r="O55" s="73"/>
      <c r="P55" s="38">
        <f t="shared" si="22"/>
        <v>-999.99999999999989</v>
      </c>
      <c r="Q55" s="23"/>
      <c r="R55" s="23"/>
      <c r="S55" s="38">
        <f t="shared" si="23"/>
        <v>-999.99999999999989</v>
      </c>
    </row>
    <row r="56" spans="1:19" s="36" customFormat="1" x14ac:dyDescent="0.4">
      <c r="A56" s="21"/>
      <c r="B56" s="21"/>
      <c r="C56" s="19">
        <v>44</v>
      </c>
      <c r="D56" s="21"/>
      <c r="E56" s="18"/>
      <c r="F56" s="21" t="s">
        <v>37</v>
      </c>
      <c r="G56" s="21" t="s">
        <v>36</v>
      </c>
      <c r="H56" s="23">
        <v>-11000</v>
      </c>
      <c r="I56" s="23"/>
      <c r="J56" s="59">
        <f t="shared" si="21"/>
        <v>-11000</v>
      </c>
      <c r="K56" s="59"/>
      <c r="L56" s="73"/>
      <c r="M56" s="73"/>
      <c r="N56" s="73"/>
      <c r="O56" s="73"/>
      <c r="P56" s="38">
        <f t="shared" si="22"/>
        <v>-11000</v>
      </c>
      <c r="Q56" s="23"/>
      <c r="R56" s="23"/>
      <c r="S56" s="38">
        <f t="shared" si="23"/>
        <v>-11000</v>
      </c>
    </row>
    <row r="57" spans="1:19" s="36" customFormat="1" x14ac:dyDescent="0.4">
      <c r="A57" s="21"/>
      <c r="B57" s="21"/>
      <c r="C57" s="19" t="s">
        <v>27</v>
      </c>
      <c r="D57" s="21" t="s">
        <v>15</v>
      </c>
      <c r="E57" s="18" t="s">
        <v>15</v>
      </c>
      <c r="F57" s="21" t="s">
        <v>38</v>
      </c>
      <c r="G57" s="21" t="s">
        <v>4</v>
      </c>
      <c r="H57" s="23">
        <v>-48122.697828185352</v>
      </c>
      <c r="I57" s="23"/>
      <c r="J57" s="59">
        <f t="shared" si="21"/>
        <v>-48122.697828185352</v>
      </c>
      <c r="K57" s="59"/>
      <c r="L57" s="73"/>
      <c r="M57" s="73"/>
      <c r="N57" s="73"/>
      <c r="O57" s="73"/>
      <c r="P57" s="38">
        <f t="shared" si="22"/>
        <v>-48122.697828185352</v>
      </c>
      <c r="Q57" s="23"/>
      <c r="R57" s="23"/>
      <c r="S57" s="38">
        <f t="shared" si="23"/>
        <v>-48122.697828185352</v>
      </c>
    </row>
    <row r="58" spans="1:19" s="36" customFormat="1" ht="38.6" x14ac:dyDescent="0.4">
      <c r="A58" s="21" t="s">
        <v>56</v>
      </c>
      <c r="B58" s="22" t="s">
        <v>57</v>
      </c>
      <c r="C58" s="19" t="s">
        <v>24</v>
      </c>
      <c r="D58" s="21"/>
      <c r="E58" s="18"/>
      <c r="F58" s="21" t="s">
        <v>34</v>
      </c>
      <c r="G58" s="21" t="s">
        <v>35</v>
      </c>
      <c r="H58" s="23">
        <v>-5029395.7464449471</v>
      </c>
      <c r="I58" s="23"/>
      <c r="J58" s="59">
        <f t="shared" si="21"/>
        <v>-5029395.7464449471</v>
      </c>
      <c r="K58" s="59"/>
      <c r="L58" s="23">
        <v>-86467.25</v>
      </c>
      <c r="M58" s="73"/>
      <c r="N58" s="73"/>
      <c r="O58" s="23">
        <v>-83853.894183783807</v>
      </c>
      <c r="P58" s="38">
        <f t="shared" si="22"/>
        <v>-5199716.8906287309</v>
      </c>
      <c r="Q58" s="23">
        <v>-295917.49034749024</v>
      </c>
      <c r="R58" s="23"/>
      <c r="S58" s="38">
        <f t="shared" si="23"/>
        <v>-5495634.3809762215</v>
      </c>
    </row>
    <row r="59" spans="1:19" s="36" customFormat="1" x14ac:dyDescent="0.4">
      <c r="A59" s="21"/>
      <c r="B59" s="21"/>
      <c r="C59" s="19" t="s">
        <v>24</v>
      </c>
      <c r="D59" s="21" t="s">
        <v>15</v>
      </c>
      <c r="E59" s="18" t="s">
        <v>15</v>
      </c>
      <c r="F59" s="21" t="s">
        <v>37</v>
      </c>
      <c r="G59" s="21" t="s">
        <v>36</v>
      </c>
      <c r="H59" s="23">
        <v>-634878.23045945948</v>
      </c>
      <c r="I59" s="23"/>
      <c r="J59" s="59">
        <f t="shared" si="21"/>
        <v>-634878.23045945948</v>
      </c>
      <c r="K59" s="59"/>
      <c r="L59" s="23">
        <v>-99977.46</v>
      </c>
      <c r="M59" s="73"/>
      <c r="N59" s="23">
        <v>123021.0001</v>
      </c>
      <c r="P59" s="38">
        <f t="shared" si="22"/>
        <v>-611834.69035945949</v>
      </c>
      <c r="Q59" s="23"/>
      <c r="R59" s="23">
        <f>1707-103475</f>
        <v>-101768</v>
      </c>
      <c r="S59" s="38">
        <f t="shared" si="23"/>
        <v>-713602.69035945949</v>
      </c>
    </row>
    <row r="60" spans="1:19" s="35" customFormat="1" x14ac:dyDescent="0.4">
      <c r="A60" s="18"/>
      <c r="B60" s="42"/>
      <c r="C60" s="43" t="s">
        <v>24</v>
      </c>
      <c r="D60" s="18" t="s">
        <v>72</v>
      </c>
      <c r="E60" s="18" t="s">
        <v>86</v>
      </c>
      <c r="F60" s="18" t="s">
        <v>34</v>
      </c>
      <c r="G60" s="18" t="s">
        <v>35</v>
      </c>
      <c r="H60" s="38">
        <v>0</v>
      </c>
      <c r="I60" s="38">
        <v>-424729.81467181444</v>
      </c>
      <c r="J60" s="59">
        <f t="shared" si="21"/>
        <v>-424729.81467181444</v>
      </c>
      <c r="K60" s="59"/>
      <c r="L60" s="72"/>
      <c r="M60" s="72"/>
      <c r="N60" s="72"/>
      <c r="O60" s="72"/>
      <c r="P60" s="38">
        <f t="shared" si="22"/>
        <v>-424729.81467181444</v>
      </c>
      <c r="Q60" s="38"/>
      <c r="R60" s="38"/>
      <c r="S60" s="38">
        <f t="shared" si="23"/>
        <v>-424729.81467181444</v>
      </c>
    </row>
    <row r="61" spans="1:19" s="35" customFormat="1" x14ac:dyDescent="0.4">
      <c r="A61" s="18"/>
      <c r="B61" s="42"/>
      <c r="C61" s="43" t="s">
        <v>24</v>
      </c>
      <c r="D61" s="18" t="s">
        <v>72</v>
      </c>
      <c r="E61" s="18" t="s">
        <v>86</v>
      </c>
      <c r="F61" s="18" t="s">
        <v>37</v>
      </c>
      <c r="G61" s="18" t="s">
        <v>36</v>
      </c>
      <c r="H61" s="38">
        <v>0</v>
      </c>
      <c r="I61" s="38">
        <v>-289764.39382239379</v>
      </c>
      <c r="J61" s="59">
        <f t="shared" si="21"/>
        <v>-289764.39382239379</v>
      </c>
      <c r="K61" s="59"/>
      <c r="L61" s="72"/>
      <c r="M61" s="72"/>
      <c r="N61" s="72"/>
      <c r="O61" s="72"/>
      <c r="P61" s="38">
        <f t="shared" si="22"/>
        <v>-289764.39382239379</v>
      </c>
      <c r="Q61" s="38"/>
      <c r="R61" s="38"/>
      <c r="S61" s="38">
        <f t="shared" si="23"/>
        <v>-289764.39382239379</v>
      </c>
    </row>
    <row r="62" spans="1:19" s="36" customFormat="1" x14ac:dyDescent="0.4">
      <c r="A62" s="21"/>
      <c r="B62" s="21"/>
      <c r="C62" s="19" t="s">
        <v>24</v>
      </c>
      <c r="D62" s="21" t="s">
        <v>25</v>
      </c>
      <c r="E62" s="21" t="s">
        <v>26</v>
      </c>
      <c r="F62" s="21" t="s">
        <v>37</v>
      </c>
      <c r="G62" s="21" t="s">
        <v>36</v>
      </c>
      <c r="H62" s="23">
        <v>-702860.23829720449</v>
      </c>
      <c r="I62" s="23"/>
      <c r="J62" s="59">
        <f t="shared" si="21"/>
        <v>-702860.23829720449</v>
      </c>
      <c r="K62" s="59"/>
      <c r="L62" s="73"/>
      <c r="M62" s="73"/>
      <c r="N62" s="73"/>
      <c r="O62" s="23">
        <v>83853.894183783763</v>
      </c>
      <c r="P62" s="38">
        <f t="shared" si="22"/>
        <v>-619006.3441134207</v>
      </c>
      <c r="Q62" s="23"/>
      <c r="R62" s="23"/>
      <c r="S62" s="38">
        <f t="shared" si="23"/>
        <v>-619006.3441134207</v>
      </c>
    </row>
    <row r="63" spans="1:19" s="36" customFormat="1" x14ac:dyDescent="0.4">
      <c r="A63" s="21"/>
      <c r="B63" s="21"/>
      <c r="C63" s="43" t="s">
        <v>24</v>
      </c>
      <c r="D63" s="21" t="s">
        <v>97</v>
      </c>
      <c r="E63" s="21" t="s">
        <v>96</v>
      </c>
      <c r="F63" s="18" t="s">
        <v>37</v>
      </c>
      <c r="G63" s="18" t="s">
        <v>36</v>
      </c>
      <c r="H63" s="23">
        <v>0</v>
      </c>
      <c r="I63" s="23"/>
      <c r="J63" s="59">
        <f t="shared" si="21"/>
        <v>0</v>
      </c>
      <c r="K63" s="59">
        <v>-1991</v>
      </c>
      <c r="L63" s="73"/>
      <c r="M63" s="73"/>
      <c r="N63" s="73"/>
      <c r="O63" s="73"/>
      <c r="P63" s="38">
        <f t="shared" si="22"/>
        <v>-1991</v>
      </c>
      <c r="Q63" s="23"/>
      <c r="R63" s="23"/>
      <c r="S63" s="38">
        <f t="shared" si="23"/>
        <v>-1991</v>
      </c>
    </row>
    <row r="64" spans="1:19" s="36" customFormat="1" x14ac:dyDescent="0.4">
      <c r="A64" s="21"/>
      <c r="B64" s="21"/>
      <c r="C64" s="19" t="s">
        <v>24</v>
      </c>
      <c r="D64" s="21"/>
      <c r="E64" s="21"/>
      <c r="F64" s="26" t="s">
        <v>27</v>
      </c>
      <c r="G64" s="21" t="s">
        <v>115</v>
      </c>
      <c r="H64" s="23"/>
      <c r="I64" s="23"/>
      <c r="J64" s="59"/>
      <c r="K64" s="59"/>
      <c r="L64" s="73"/>
      <c r="M64" s="73"/>
      <c r="N64" s="73"/>
      <c r="O64" s="73"/>
      <c r="P64" s="38">
        <f t="shared" si="22"/>
        <v>0</v>
      </c>
      <c r="Q64" s="23"/>
      <c r="R64" s="38">
        <v>-1707</v>
      </c>
      <c r="S64" s="38">
        <f t="shared" si="23"/>
        <v>-1707</v>
      </c>
    </row>
    <row r="65" spans="1:19" s="36" customFormat="1" x14ac:dyDescent="0.4">
      <c r="A65" s="21"/>
      <c r="B65" s="21"/>
      <c r="C65" s="19" t="s">
        <v>21</v>
      </c>
      <c r="D65" s="21" t="s">
        <v>15</v>
      </c>
      <c r="E65" s="21" t="s">
        <v>15</v>
      </c>
      <c r="F65" s="21" t="s">
        <v>34</v>
      </c>
      <c r="G65" s="21" t="s">
        <v>35</v>
      </c>
      <c r="H65" s="23">
        <v>-490479.94643969106</v>
      </c>
      <c r="I65" s="23"/>
      <c r="J65" s="59">
        <f t="shared" si="21"/>
        <v>-490479.94643969106</v>
      </c>
      <c r="K65" s="59"/>
      <c r="L65" s="73"/>
      <c r="M65" s="73"/>
      <c r="N65" s="73"/>
      <c r="O65" s="73"/>
      <c r="P65" s="38">
        <f t="shared" si="22"/>
        <v>-490479.94643969106</v>
      </c>
      <c r="Q65" s="23"/>
      <c r="R65" s="23"/>
      <c r="S65" s="38">
        <f t="shared" si="23"/>
        <v>-490479.94643969106</v>
      </c>
    </row>
    <row r="66" spans="1:19" s="36" customFormat="1" x14ac:dyDescent="0.4">
      <c r="A66" s="21"/>
      <c r="B66" s="21"/>
      <c r="C66" s="19" t="s">
        <v>21</v>
      </c>
      <c r="D66" s="21"/>
      <c r="E66" s="21"/>
      <c r="F66" s="21" t="s">
        <v>37</v>
      </c>
      <c r="G66" s="21" t="s">
        <v>36</v>
      </c>
      <c r="H66" s="23">
        <v>-62329.988365250967</v>
      </c>
      <c r="I66" s="23"/>
      <c r="J66" s="59">
        <f t="shared" si="21"/>
        <v>-62329.988365250967</v>
      </c>
      <c r="K66" s="59"/>
      <c r="L66" s="73"/>
      <c r="M66" s="73"/>
      <c r="N66" s="73"/>
      <c r="O66" s="73"/>
      <c r="P66" s="38">
        <f t="shared" si="22"/>
        <v>-62329.988365250967</v>
      </c>
      <c r="Q66" s="23"/>
      <c r="R66" s="23"/>
      <c r="S66" s="38">
        <f t="shared" si="23"/>
        <v>-62329.988365250967</v>
      </c>
    </row>
    <row r="67" spans="1:19" s="36" customFormat="1" x14ac:dyDescent="0.4">
      <c r="A67" s="21"/>
      <c r="B67" s="21"/>
      <c r="C67" s="19" t="s">
        <v>27</v>
      </c>
      <c r="D67" s="21" t="s">
        <v>15</v>
      </c>
      <c r="E67" s="21" t="s">
        <v>15</v>
      </c>
      <c r="F67" s="21" t="s">
        <v>38</v>
      </c>
      <c r="G67" s="21" t="s">
        <v>4</v>
      </c>
      <c r="H67" s="23">
        <v>-51587.532071814654</v>
      </c>
      <c r="I67" s="23"/>
      <c r="J67" s="59">
        <f t="shared" si="21"/>
        <v>-51587.532071814654</v>
      </c>
      <c r="K67" s="59"/>
      <c r="L67" s="73"/>
      <c r="M67" s="73"/>
      <c r="N67" s="73"/>
      <c r="O67" s="73"/>
      <c r="P67" s="38">
        <f t="shared" si="22"/>
        <v>-51587.532071814654</v>
      </c>
      <c r="Q67" s="23"/>
      <c r="R67" s="23"/>
      <c r="S67" s="38">
        <f t="shared" si="23"/>
        <v>-51587.532071814654</v>
      </c>
    </row>
    <row r="68" spans="1:19" s="36" customFormat="1" ht="25.75" x14ac:dyDescent="0.4">
      <c r="A68" s="21" t="s">
        <v>66</v>
      </c>
      <c r="B68" s="22" t="s">
        <v>67</v>
      </c>
      <c r="C68" s="19" t="s">
        <v>24</v>
      </c>
      <c r="D68" s="21"/>
      <c r="E68" s="21"/>
      <c r="F68" s="21" t="s">
        <v>34</v>
      </c>
      <c r="G68" s="21" t="s">
        <v>35</v>
      </c>
      <c r="H68" s="23">
        <v>-1592691</v>
      </c>
      <c r="I68" s="23"/>
      <c r="J68" s="59">
        <f t="shared" si="21"/>
        <v>-1592691</v>
      </c>
      <c r="K68" s="59"/>
      <c r="L68" s="73"/>
      <c r="M68" s="73"/>
      <c r="N68" s="73">
        <v>-100000</v>
      </c>
      <c r="O68" s="73"/>
      <c r="P68" s="38">
        <f>+J68+K68+L68+M68+N68+O68</f>
        <v>-1692691</v>
      </c>
      <c r="Q68" s="23"/>
      <c r="R68" s="23"/>
      <c r="S68" s="38">
        <f t="shared" si="23"/>
        <v>-1692691</v>
      </c>
    </row>
    <row r="69" spans="1:19" s="36" customFormat="1" x14ac:dyDescent="0.4">
      <c r="A69" s="21"/>
      <c r="B69" s="22"/>
      <c r="C69" s="19" t="s">
        <v>24</v>
      </c>
      <c r="D69" s="21" t="s">
        <v>25</v>
      </c>
      <c r="E69" s="21" t="s">
        <v>26</v>
      </c>
      <c r="F69" s="21" t="s">
        <v>37</v>
      </c>
      <c r="G69" s="21" t="s">
        <v>36</v>
      </c>
      <c r="H69" s="23"/>
      <c r="I69" s="23"/>
      <c r="J69" s="59">
        <f t="shared" si="21"/>
        <v>0</v>
      </c>
      <c r="K69" s="59"/>
      <c r="L69" s="73"/>
      <c r="M69" s="73"/>
      <c r="N69" s="23">
        <v>-92160</v>
      </c>
      <c r="O69" s="73"/>
      <c r="P69" s="38">
        <f>+J69+K69+L69+M69+N69+O69</f>
        <v>-92160</v>
      </c>
      <c r="Q69" s="23"/>
      <c r="R69" s="23"/>
      <c r="S69" s="38">
        <f t="shared" si="23"/>
        <v>-92160</v>
      </c>
    </row>
    <row r="70" spans="1:19" s="36" customFormat="1" x14ac:dyDescent="0.4">
      <c r="A70" s="21"/>
      <c r="B70" s="22"/>
      <c r="C70" s="19" t="s">
        <v>24</v>
      </c>
      <c r="D70" s="21" t="s">
        <v>15</v>
      </c>
      <c r="E70" s="21" t="s">
        <v>15</v>
      </c>
      <c r="F70" s="21" t="s">
        <v>37</v>
      </c>
      <c r="G70" s="21" t="s">
        <v>36</v>
      </c>
      <c r="H70" s="23">
        <v>-786804.99803804001</v>
      </c>
      <c r="I70" s="23"/>
      <c r="J70" s="59">
        <f t="shared" si="21"/>
        <v>-786804.99803804001</v>
      </c>
      <c r="K70" s="59"/>
      <c r="L70" s="73"/>
      <c r="M70" s="73"/>
      <c r="N70" s="23">
        <f>18601.0001+35000</f>
        <v>53601.000100000005</v>
      </c>
      <c r="O70" s="73"/>
      <c r="P70" s="38">
        <f t="shared" si="22"/>
        <v>-733203.99793803995</v>
      </c>
      <c r="Q70" s="23"/>
      <c r="R70" s="23"/>
      <c r="S70" s="38">
        <f t="shared" si="23"/>
        <v>-733203.99793803995</v>
      </c>
    </row>
    <row r="71" spans="1:19" s="36" customFormat="1" x14ac:dyDescent="0.4">
      <c r="A71" s="46" t="s">
        <v>28</v>
      </c>
      <c r="B71" s="48"/>
      <c r="C71" s="44"/>
      <c r="D71" s="48"/>
      <c r="E71" s="48"/>
      <c r="F71" s="48"/>
      <c r="G71" s="48"/>
      <c r="H71" s="56">
        <f>+SUBTOTAL(9, H72:H73)</f>
        <v>-600049</v>
      </c>
      <c r="I71" s="56">
        <f t="shared" ref="I71:S71" si="32">+SUBTOTAL(9, I72:I73)</f>
        <v>0</v>
      </c>
      <c r="J71" s="56">
        <f t="shared" si="32"/>
        <v>-600049</v>
      </c>
      <c r="K71" s="56">
        <f t="shared" si="32"/>
        <v>0</v>
      </c>
      <c r="L71" s="56">
        <f t="shared" si="32"/>
        <v>0</v>
      </c>
      <c r="M71" s="56">
        <f t="shared" si="32"/>
        <v>0</v>
      </c>
      <c r="N71" s="56">
        <f t="shared" si="32"/>
        <v>0</v>
      </c>
      <c r="O71" s="56">
        <f t="shared" si="32"/>
        <v>0</v>
      </c>
      <c r="P71" s="56">
        <f t="shared" si="32"/>
        <v>-600049</v>
      </c>
      <c r="Q71" s="56">
        <f t="shared" si="32"/>
        <v>0</v>
      </c>
      <c r="R71" s="56">
        <f t="shared" si="32"/>
        <v>0</v>
      </c>
      <c r="S71" s="56">
        <f t="shared" si="32"/>
        <v>-600049</v>
      </c>
    </row>
    <row r="72" spans="1:19" s="36" customFormat="1" x14ac:dyDescent="0.4">
      <c r="A72" s="21" t="s">
        <v>18</v>
      </c>
      <c r="B72" s="21" t="s">
        <v>19</v>
      </c>
      <c r="C72" s="19" t="s">
        <v>20</v>
      </c>
      <c r="D72" s="21" t="s">
        <v>15</v>
      </c>
      <c r="E72" s="21" t="s">
        <v>15</v>
      </c>
      <c r="F72" s="21" t="s">
        <v>84</v>
      </c>
      <c r="G72" s="21" t="s">
        <v>83</v>
      </c>
      <c r="H72" s="23">
        <v>-327105</v>
      </c>
      <c r="I72" s="23"/>
      <c r="J72" s="59">
        <f t="shared" si="21"/>
        <v>-327105</v>
      </c>
      <c r="K72" s="59"/>
      <c r="L72" s="73"/>
      <c r="M72" s="73"/>
      <c r="N72" s="73"/>
      <c r="O72" s="73"/>
      <c r="P72" s="38">
        <f t="shared" si="22"/>
        <v>-327105</v>
      </c>
      <c r="Q72" s="23"/>
      <c r="R72" s="23"/>
      <c r="S72" s="38">
        <f t="shared" si="23"/>
        <v>-327105</v>
      </c>
    </row>
    <row r="73" spans="1:19" s="36" customFormat="1" x14ac:dyDescent="0.4">
      <c r="A73" s="21"/>
      <c r="B73" s="21"/>
      <c r="C73" s="19" t="s">
        <v>20</v>
      </c>
      <c r="D73" s="21" t="s">
        <v>25</v>
      </c>
      <c r="E73" s="21" t="s">
        <v>26</v>
      </c>
      <c r="F73" s="21" t="s">
        <v>84</v>
      </c>
      <c r="G73" s="21" t="s">
        <v>83</v>
      </c>
      <c r="H73" s="23">
        <v>-272944</v>
      </c>
      <c r="I73" s="23"/>
      <c r="J73" s="59">
        <f t="shared" si="21"/>
        <v>-272944</v>
      </c>
      <c r="K73" s="59"/>
      <c r="L73" s="73"/>
      <c r="M73" s="73"/>
      <c r="N73" s="73"/>
      <c r="O73" s="73"/>
      <c r="P73" s="38">
        <f t="shared" si="22"/>
        <v>-272944</v>
      </c>
      <c r="Q73" s="23"/>
      <c r="R73" s="23"/>
      <c r="S73" s="38">
        <f t="shared" si="23"/>
        <v>-272944</v>
      </c>
    </row>
    <row r="75" spans="1:19" ht="26.6" customHeight="1" x14ac:dyDescent="0.4">
      <c r="A75" s="84" t="s">
        <v>29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</row>
    <row r="76" spans="1:19" ht="18.45" customHeight="1" x14ac:dyDescent="0.4">
      <c r="A76"/>
      <c r="B76"/>
      <c r="C76"/>
      <c r="D76"/>
      <c r="E76"/>
      <c r="F76"/>
      <c r="G76"/>
      <c r="H76"/>
      <c r="I76"/>
      <c r="J76"/>
      <c r="K76" s="63"/>
    </row>
    <row r="77" spans="1:19" x14ac:dyDescent="0.35">
      <c r="A77" s="24"/>
      <c r="B77" s="24"/>
      <c r="C77" s="24"/>
      <c r="D77" s="24"/>
      <c r="E77" s="24"/>
      <c r="F77" s="24"/>
      <c r="G77" s="24"/>
      <c r="H77" s="24"/>
    </row>
  </sheetData>
  <mergeCells count="4">
    <mergeCell ref="A18:B18"/>
    <mergeCell ref="A28:B28"/>
    <mergeCell ref="G2:S2"/>
    <mergeCell ref="A75:S75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headerFooter>
    <oddFooter>Lk &amp;P &amp;N-st</oddFooter>
  </headerFooter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7B0F8D-0917-4BE0-BD95-30D39B6A61B2}">
  <ds:schemaRefs>
    <ds:schemaRef ds:uri="9b483750-598d-46a0-877d-052f8f804d23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e6f0d7a7-7317-4211-b722-0acf268d17f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90A00D-AB25-4D35-987E-64B9CE405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4F4A5-DD4C-488A-919B-60971538F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 MARU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2022-12-30T15:21:18Z</cp:lastPrinted>
  <dcterms:created xsi:type="dcterms:W3CDTF">2022-12-29T14:58:20Z</dcterms:created>
  <dcterms:modified xsi:type="dcterms:W3CDTF">2025-12-08T11:49:27Z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686400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2024-12-12T13:19:45Z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95e8c13f-101a-47b6-95c8-2e99d3f75ea5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